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F:\Kyle's Folder\"/>
    </mc:Choice>
  </mc:AlternateContent>
  <xr:revisionPtr revIDLastSave="0" documentId="8_{CB46E0B0-C06D-47D5-BDA1-FC6024DE4EA5}" xr6:coauthVersionLast="47" xr6:coauthVersionMax="47" xr10:uidLastSave="{00000000-0000-0000-0000-000000000000}"/>
  <bookViews>
    <workbookView xWindow="28680" yWindow="-120" windowWidth="29040" windowHeight="15720" xr2:uid="{00000000-000D-0000-FFFF-FFFF00000000}"/>
  </bookViews>
  <sheets>
    <sheet name="ATC Depreciation Calculator" sheetId="2" r:id="rId1"/>
  </sheets>
  <definedNames>
    <definedName name="_xlnm._FilterDatabase" localSheetId="0" hidden="1">'ATC Depreciation Calculator'!#REF!</definedName>
    <definedName name="Acquisition">'ATC Depreciation Calculator'!$E$64:$E$68</definedName>
    <definedName name="Fourth_Quarter" localSheetId="0">'ATC Depreciation Calculator'!$D$64:$D$65</definedName>
    <definedName name="New_Used_List" localSheetId="0">'ATC Depreciation Calculator'!$B$64:$B$65</definedName>
    <definedName name="Section179" localSheetId="0">'ATC Depreciation Calculator'!$C$64:$C$65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 l="1"/>
  <c r="B53" i="2"/>
  <c r="B48" i="2"/>
  <c r="B50" i="2" s="1"/>
  <c r="D49" i="2"/>
  <c r="E49" i="2" s="1"/>
  <c r="F49" i="2" s="1"/>
  <c r="G49" i="2" s="1"/>
  <c r="H49" i="2" s="1"/>
  <c r="I49" i="2" s="1"/>
  <c r="D45" i="2"/>
  <c r="E45" i="2" s="1"/>
  <c r="F45" i="2" s="1"/>
  <c r="G45" i="2" s="1"/>
  <c r="H45" i="2" s="1"/>
  <c r="I45" i="2" s="1"/>
  <c r="B27" i="2"/>
  <c r="C27" i="2" s="1"/>
  <c r="D27" i="2" s="1"/>
  <c r="E27" i="2" s="1"/>
  <c r="F27" i="2" s="1"/>
  <c r="G27" i="2" s="1"/>
  <c r="B56" i="2"/>
  <c r="B58" i="2" s="1"/>
  <c r="B23" i="2"/>
  <c r="B45" i="2" s="1"/>
  <c r="B51" i="2" l="1"/>
  <c r="B54" i="2" l="1"/>
  <c r="B61" i="2" s="1"/>
  <c r="B30" i="2" s="1"/>
  <c r="B59" i="2" l="1"/>
  <c r="B29" i="2" s="1"/>
  <c r="H29" i="2" s="1"/>
  <c r="H30" i="2"/>
  <c r="E31" i="2" l="1"/>
  <c r="E33" i="2" s="1"/>
  <c r="E36" i="2" s="1"/>
  <c r="B31" i="2"/>
  <c r="B33" i="2" s="1"/>
  <c r="B36" i="2" s="1"/>
  <c r="D31" i="2"/>
  <c r="D33" i="2" s="1"/>
  <c r="D36" i="2" s="1"/>
  <c r="G31" i="2"/>
  <c r="G33" i="2" s="1"/>
  <c r="G34" i="2" s="1"/>
  <c r="C31" i="2"/>
  <c r="C33" i="2" s="1"/>
  <c r="C34" i="2" s="1"/>
  <c r="F31" i="2"/>
  <c r="F33" i="2" s="1"/>
  <c r="F36" i="2" s="1"/>
  <c r="E34" i="2" l="1"/>
  <c r="D34" i="2"/>
  <c r="B34" i="2"/>
  <c r="F34" i="2"/>
  <c r="C36" i="2"/>
  <c r="H31" i="2"/>
  <c r="H33" i="2" s="1"/>
  <c r="G36" i="2"/>
  <c r="H36" i="2" l="1"/>
  <c r="H34" i="2"/>
</calcChain>
</file>

<file path=xl/sharedStrings.xml><?xml version="1.0" encoding="utf-8"?>
<sst xmlns="http://schemas.openxmlformats.org/spreadsheetml/2006/main" count="49" uniqueCount="41">
  <si>
    <t>Aviation Tax Consultants, LLC</t>
  </si>
  <si>
    <t>Select Section 179 (YES or NO)</t>
  </si>
  <si>
    <t>YES</t>
  </si>
  <si>
    <t>Percent of Business Use</t>
  </si>
  <si>
    <t>Purchase Price</t>
  </si>
  <si>
    <t>Adjusted Basis - 100% Business Use</t>
  </si>
  <si>
    <t>Marginal Tax Rate</t>
  </si>
  <si>
    <t>Select Fourth Quarter Purchase (YES or NO)</t>
  </si>
  <si>
    <t>NO</t>
  </si>
  <si>
    <t>Depreciation Deductions</t>
  </si>
  <si>
    <t>Section 179 Expensing</t>
  </si>
  <si>
    <t>MACRS Depreciation Expense</t>
  </si>
  <si>
    <t>Total Depreciation Deduction</t>
  </si>
  <si>
    <t>Percentage of Purchase Price depreciated</t>
  </si>
  <si>
    <t>Potential Income Tax Savings</t>
  </si>
  <si>
    <t>Disclosure Under IRS Circular 230: To ensure compliance with requirements recently imposed by the IRS,</t>
  </si>
  <si>
    <t xml:space="preserve"> we inform you that any tax advice contained in this communication, including any attachments,</t>
  </si>
  <si>
    <t xml:space="preserve"> was not intended or written to be used, and cannot be used, for the purpose of avoiding federal tax related</t>
  </si>
  <si>
    <t xml:space="preserve"> penalties or promoting, marketing or recommending to another party any tax related matters addressed herein.</t>
  </si>
  <si>
    <t>Current Year Section 179 Property:</t>
  </si>
  <si>
    <t>Current Section 179 Cap (indexed)</t>
  </si>
  <si>
    <t>Current Section 179 Phaseout (indexed)</t>
  </si>
  <si>
    <t>Half Year Convention MACRS Depreciation %</t>
  </si>
  <si>
    <t>Acquisition in excess of CAP:</t>
  </si>
  <si>
    <t>Unadjusted 179 Expensing Available (indexed):</t>
  </si>
  <si>
    <t>NET 179 Expensing Available:</t>
  </si>
  <si>
    <t>Net Purchase Price</t>
  </si>
  <si>
    <t>Less: Section 179 Expensing</t>
  </si>
  <si>
    <t>Amount Subject to BONUS DEPRECIATION</t>
  </si>
  <si>
    <t>Total</t>
  </si>
  <si>
    <t>Year of Acquisition</t>
  </si>
  <si>
    <t>Fourth Quarter Purchase MACRS Depreciation %</t>
  </si>
  <si>
    <t>Bonus Deprciation</t>
  </si>
  <si>
    <t>Section 179 Cap</t>
  </si>
  <si>
    <t>Section 179 Expensing Available</t>
  </si>
  <si>
    <t>BONUS DEPRECIATION</t>
  </si>
  <si>
    <t>Select  Bonus Depreciation (YES or NO)</t>
  </si>
  <si>
    <t>-&gt; Bonus Depreciation Percentage</t>
  </si>
  <si>
    <t>Illustration of Depreciation for Aircraft Purchase</t>
  </si>
  <si>
    <t>Office 812-342-9589</t>
  </si>
  <si>
    <t>https://aviationtaxconsultants.com/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</si>
</sst>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
    <numFmt numFmtId="165" formatCode="0.0000"/>
    <numFmt numFmtId="166" formatCode="_(* #,##0_);_(* \(#,##0\);_(* &quot;-&quot;??_);_(@_)"/>
    <numFmt numFmtId="167" formatCode="&quot;$&quot;#,##0"/>
    <numFmt numFmtId="168" formatCode="_(&quot;$&quot;* #,##0_);_(&quot;$&quot;* \(#,##0\);_(&quot;$&quot;* &quot;-&quot;??_);_(@_)"/>
    <numFmt numFmtId="169" formatCode="0.0%"/>
    <numFmt numFmtId="170" formatCode="[$-409]mmmm\ d\,\ yyyy;@"/>
  </numFmts>
  <fonts count="22" x14ac:knownFonts="1">
    <font>
      <sz val="11"/>
      <color theme="1"/>
      <name val="Calibri"/>
      <family val="2"/>
      <scheme val="minor"/>
    </font>
    <font>
      <sz val="10"/>
      <name val="Arial"/>
      <family val="2"/>
    </font>
    <font>
      <b/>
      <sz val="18"/>
      <name val="Arial"/>
      <family val="2"/>
    </font>
    <font>
      <b/>
      <sz val="14"/>
      <name val="Arial"/>
      <family val="2"/>
    </font>
    <font>
      <sz val="14"/>
      <name val="Arial"/>
      <family val="2"/>
    </font>
    <font>
      <u/>
      <sz val="10"/>
      <color indexed="12"/>
      <name val="Arial"/>
      <family val="2"/>
    </font>
    <font>
      <u/>
      <sz val="12"/>
      <color indexed="12"/>
      <name val="Arial"/>
      <family val="2"/>
    </font>
    <font>
      <u/>
      <sz val="11"/>
      <color indexed="12"/>
      <name val="Arial"/>
      <family val="2"/>
    </font>
    <font>
      <sz val="12"/>
      <name val="Arial"/>
      <family val="2"/>
    </font>
    <font>
      <i/>
      <sz val="10"/>
      <name val="Arial"/>
      <family val="2"/>
    </font>
    <font>
      <b/>
      <sz val="12"/>
      <name val="Arial"/>
      <family val="2"/>
    </font>
    <font>
      <b/>
      <sz val="10"/>
      <name val="Arial"/>
      <family val="2"/>
    </font>
    <font>
      <sz val="10"/>
      <name val="Arial"/>
      <family val="2"/>
    </font>
    <font>
      <b/>
      <u/>
      <sz val="10"/>
      <name val="Arial"/>
      <family val="2"/>
    </font>
    <font>
      <sz val="10"/>
      <name val="Times New Roman"/>
      <family val="1"/>
    </font>
    <font>
      <b/>
      <sz val="12"/>
      <color theme="0"/>
      <name val="Arial"/>
      <family val="2"/>
    </font>
    <font>
      <sz val="11"/>
      <color theme="1"/>
      <name val="Calibri"/>
      <family val="2"/>
      <scheme val="minor"/>
    </font>
    <font>
      <sz val="10"/>
      <color theme="0"/>
      <name val="Arial"/>
      <family val="2"/>
    </font>
    <font>
      <u/>
      <sz val="11"/>
      <color theme="10"/>
      <name val="Calibri"/>
      <family val="2"/>
      <scheme val="minor"/>
    </font>
    <font>
      <sz val="12"/>
      <name val="Calibri"/>
      <family val="2"/>
      <scheme val="minor"/>
    </font>
    <font>
      <sz val="12"/>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indexed="15"/>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0" fontId="1" fillId="0" borderId="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6" fillId="0" borderId="0" applyFont="0" applyFill="0" applyBorder="0" applyAlignment="0" applyProtection="0"/>
    <xf numFmtId="0" fontId="18" fillId="0" borderId="0" applyNumberFormat="0" applyFill="0" applyBorder="0" applyAlignment="0" applyProtection="0"/>
  </cellStyleXfs>
  <cellXfs count="138">
    <xf numFmtId="0" fontId="0" fillId="0" borderId="0" xfId="0"/>
    <xf numFmtId="3" fontId="1" fillId="2" borderId="1" xfId="1" applyNumberFormat="1" applyFill="1" applyBorder="1" applyProtection="1">
      <protection locked="0"/>
    </xf>
    <xf numFmtId="9" fontId="1" fillId="2" borderId="1" xfId="4" applyFill="1" applyBorder="1" applyProtection="1">
      <protection locked="0"/>
    </xf>
    <xf numFmtId="167" fontId="1" fillId="2" borderId="1" xfId="1" applyNumberFormat="1" applyFill="1" applyBorder="1" applyProtection="1">
      <protection locked="0"/>
    </xf>
    <xf numFmtId="9" fontId="1" fillId="2" borderId="1" xfId="4" applyFont="1" applyFill="1" applyBorder="1" applyProtection="1">
      <protection locked="0"/>
    </xf>
    <xf numFmtId="0" fontId="0" fillId="3" borderId="0" xfId="0" applyFill="1" applyProtection="1">
      <protection locked="0"/>
    </xf>
    <xf numFmtId="0" fontId="0" fillId="3" borderId="15" xfId="0" applyFill="1" applyBorder="1" applyProtection="1">
      <protection locked="0"/>
    </xf>
    <xf numFmtId="0" fontId="2" fillId="3" borderId="15" xfId="1" applyFont="1" applyFill="1" applyBorder="1" applyProtection="1">
      <protection locked="0"/>
    </xf>
    <xf numFmtId="3" fontId="3" fillId="3" borderId="15" xfId="1" applyNumberFormat="1" applyFont="1" applyFill="1" applyBorder="1" applyProtection="1">
      <protection locked="0"/>
    </xf>
    <xf numFmtId="0" fontId="3" fillId="3" borderId="15" xfId="1" applyFont="1" applyFill="1" applyBorder="1" applyProtection="1">
      <protection locked="0"/>
    </xf>
    <xf numFmtId="0" fontId="1" fillId="3" borderId="15" xfId="1" applyFill="1" applyBorder="1" applyProtection="1">
      <protection locked="0"/>
    </xf>
    <xf numFmtId="164" fontId="1" fillId="3" borderId="15" xfId="1" applyNumberFormat="1" applyFill="1" applyBorder="1" applyProtection="1">
      <protection locked="0"/>
    </xf>
    <xf numFmtId="165" fontId="1" fillId="3" borderId="15" xfId="1" applyNumberFormat="1" applyFill="1" applyBorder="1" applyProtection="1">
      <protection locked="0"/>
    </xf>
    <xf numFmtId="0" fontId="4" fillId="3" borderId="0" xfId="1" applyFont="1" applyFill="1" applyProtection="1">
      <protection locked="0"/>
    </xf>
    <xf numFmtId="3" fontId="1" fillId="3" borderId="0" xfId="1" applyNumberFormat="1" applyFill="1" applyProtection="1">
      <protection locked="0"/>
    </xf>
    <xf numFmtId="0" fontId="1" fillId="3" borderId="0" xfId="1" applyFill="1" applyProtection="1">
      <protection locked="0"/>
    </xf>
    <xf numFmtId="164" fontId="1" fillId="3" borderId="0" xfId="1" applyNumberFormat="1" applyFill="1" applyProtection="1">
      <protection locked="0"/>
    </xf>
    <xf numFmtId="165" fontId="1" fillId="3" borderId="0" xfId="1" applyNumberFormat="1" applyFill="1" applyProtection="1">
      <protection locked="0"/>
    </xf>
    <xf numFmtId="0" fontId="6" fillId="3" borderId="0" xfId="2" applyFont="1" applyFill="1" applyBorder="1" applyAlignment="1" applyProtection="1">
      <protection locked="0"/>
    </xf>
    <xf numFmtId="0" fontId="7" fillId="3" borderId="0" xfId="2" applyFont="1" applyFill="1" applyBorder="1" applyAlignment="1" applyProtection="1">
      <protection locked="0"/>
    </xf>
    <xf numFmtId="0" fontId="8" fillId="3" borderId="0" xfId="1" applyFont="1" applyFill="1" applyProtection="1">
      <protection locked="0"/>
    </xf>
    <xf numFmtId="3" fontId="9" fillId="3" borderId="0" xfId="1" applyNumberFormat="1" applyFont="1" applyFill="1" applyProtection="1">
      <protection locked="0"/>
    </xf>
    <xf numFmtId="0" fontId="1" fillId="0" borderId="0" xfId="1" applyProtection="1">
      <protection locked="0"/>
    </xf>
    <xf numFmtId="164" fontId="1" fillId="0" borderId="0" xfId="1" applyNumberFormat="1" applyProtection="1">
      <protection locked="0"/>
    </xf>
    <xf numFmtId="165" fontId="1" fillId="0" borderId="0" xfId="1" applyNumberFormat="1" applyProtection="1">
      <protection locked="0"/>
    </xf>
    <xf numFmtId="0" fontId="0" fillId="0" borderId="0" xfId="0" applyProtection="1">
      <protection locked="0"/>
    </xf>
    <xf numFmtId="0" fontId="10" fillId="0" borderId="0" xfId="1" applyFont="1" applyProtection="1">
      <protection locked="0"/>
    </xf>
    <xf numFmtId="3" fontId="1" fillId="0" borderId="0" xfId="1" applyNumberFormat="1" applyProtection="1">
      <protection locked="0"/>
    </xf>
    <xf numFmtId="0" fontId="8" fillId="0" borderId="1" xfId="1" applyFont="1" applyBorder="1" applyProtection="1">
      <protection locked="0"/>
    </xf>
    <xf numFmtId="166" fontId="1" fillId="0" borderId="0" xfId="3" applyNumberFormat="1" applyFill="1" applyProtection="1">
      <protection locked="0"/>
    </xf>
    <xf numFmtId="168" fontId="1" fillId="0" borderId="0" xfId="5" applyNumberFormat="1" applyFill="1" applyProtection="1">
      <protection locked="0"/>
    </xf>
    <xf numFmtId="0" fontId="10" fillId="0" borderId="16" xfId="1" applyFont="1" applyBorder="1" applyProtection="1">
      <protection locked="0"/>
    </xf>
    <xf numFmtId="1" fontId="11" fillId="0" borderId="17" xfId="1" applyNumberFormat="1" applyFont="1" applyBorder="1" applyAlignment="1" applyProtection="1">
      <alignment horizontal="center"/>
      <protection locked="0"/>
    </xf>
    <xf numFmtId="0" fontId="11" fillId="0" borderId="18" xfId="1" applyFont="1" applyBorder="1" applyAlignment="1" applyProtection="1">
      <alignment horizontal="center"/>
      <protection locked="0"/>
    </xf>
    <xf numFmtId="0" fontId="1" fillId="0" borderId="0" xfId="1" applyAlignment="1" applyProtection="1">
      <alignment horizontal="right"/>
      <protection locked="0"/>
    </xf>
    <xf numFmtId="0" fontId="1" fillId="0" borderId="5" xfId="1" applyBorder="1" applyProtection="1">
      <protection locked="0"/>
    </xf>
    <xf numFmtId="166" fontId="1" fillId="0" borderId="23" xfId="3" applyNumberFormat="1" applyFill="1" applyBorder="1" applyProtection="1">
      <protection locked="0"/>
    </xf>
    <xf numFmtId="1" fontId="11" fillId="0" borderId="23" xfId="1" applyNumberFormat="1" applyFont="1" applyBorder="1" applyAlignment="1" applyProtection="1">
      <alignment horizontal="center"/>
      <protection locked="0"/>
    </xf>
    <xf numFmtId="0" fontId="11" fillId="0" borderId="6" xfId="1" applyFont="1" applyBorder="1" applyAlignment="1" applyProtection="1">
      <alignment horizontal="center"/>
      <protection locked="0"/>
    </xf>
    <xf numFmtId="0" fontId="11" fillId="0" borderId="19" xfId="1" applyFont="1" applyBorder="1" applyProtection="1">
      <protection locked="0"/>
    </xf>
    <xf numFmtId="167" fontId="1" fillId="0" borderId="24" xfId="1" applyNumberFormat="1" applyBorder="1" applyProtection="1">
      <protection locked="0"/>
    </xf>
    <xf numFmtId="166" fontId="11" fillId="0" borderId="0" xfId="3" applyNumberFormat="1" applyFont="1" applyFill="1" applyBorder="1" applyProtection="1">
      <protection locked="0"/>
    </xf>
    <xf numFmtId="0" fontId="11" fillId="0" borderId="21" xfId="1" applyFont="1" applyBorder="1" applyProtection="1">
      <protection locked="0"/>
    </xf>
    <xf numFmtId="166" fontId="1" fillId="0" borderId="1" xfId="1" applyNumberFormat="1" applyBorder="1" applyProtection="1">
      <protection locked="0"/>
    </xf>
    <xf numFmtId="0" fontId="1" fillId="0" borderId="1" xfId="1" applyBorder="1" applyProtection="1">
      <protection locked="0"/>
    </xf>
    <xf numFmtId="166" fontId="1" fillId="0" borderId="0" xfId="1" applyNumberFormat="1" applyProtection="1">
      <protection locked="0"/>
    </xf>
    <xf numFmtId="10" fontId="1" fillId="0" borderId="0" xfId="4" applyNumberFormat="1" applyProtection="1">
      <protection locked="0"/>
    </xf>
    <xf numFmtId="3" fontId="1" fillId="0" borderId="25" xfId="1" applyNumberFormat="1" applyBorder="1" applyProtection="1">
      <protection locked="0"/>
    </xf>
    <xf numFmtId="3" fontId="1" fillId="0" borderId="6" xfId="1" applyNumberFormat="1" applyBorder="1" applyProtection="1">
      <protection locked="0"/>
    </xf>
    <xf numFmtId="0" fontId="11" fillId="0" borderId="21" xfId="1" applyFont="1" applyBorder="1" applyAlignment="1" applyProtection="1">
      <alignment horizontal="left"/>
      <protection locked="0"/>
    </xf>
    <xf numFmtId="10" fontId="1" fillId="0" borderId="0" xfId="1" applyNumberFormat="1" applyProtection="1">
      <protection locked="0"/>
    </xf>
    <xf numFmtId="0" fontId="12" fillId="0" borderId="5" xfId="1" applyFont="1" applyBorder="1" applyProtection="1">
      <protection locked="0"/>
    </xf>
    <xf numFmtId="169" fontId="11" fillId="0" borderId="25" xfId="1" applyNumberFormat="1" applyFont="1" applyBorder="1" applyProtection="1">
      <protection locked="0"/>
    </xf>
    <xf numFmtId="0" fontId="1" fillId="0" borderId="6" xfId="1" applyBorder="1" applyProtection="1">
      <protection locked="0"/>
    </xf>
    <xf numFmtId="0" fontId="11" fillId="0" borderId="7" xfId="1" applyFont="1" applyBorder="1" applyProtection="1">
      <protection locked="0"/>
    </xf>
    <xf numFmtId="0" fontId="12" fillId="0" borderId="0" xfId="1" applyFont="1" applyProtection="1">
      <protection locked="0"/>
    </xf>
    <xf numFmtId="169" fontId="1" fillId="0" borderId="0" xfId="1" applyNumberFormat="1" applyProtection="1">
      <protection locked="0"/>
    </xf>
    <xf numFmtId="0" fontId="14" fillId="0" borderId="2" xfId="1" applyFont="1" applyBorder="1" applyProtection="1">
      <protection locked="0"/>
    </xf>
    <xf numFmtId="166" fontId="11" fillId="0" borderId="3" xfId="3" applyNumberFormat="1" applyFont="1" applyFill="1" applyBorder="1" applyProtection="1">
      <protection locked="0"/>
    </xf>
    <xf numFmtId="169" fontId="1" fillId="0" borderId="3" xfId="1" applyNumberFormat="1" applyBorder="1" applyProtection="1">
      <protection locked="0"/>
    </xf>
    <xf numFmtId="169" fontId="1" fillId="0" borderId="4" xfId="1" applyNumberFormat="1" applyBorder="1" applyProtection="1">
      <protection locked="0"/>
    </xf>
    <xf numFmtId="0" fontId="14" fillId="0" borderId="5" xfId="1" applyFont="1" applyBorder="1" applyProtection="1">
      <protection locked="0"/>
    </xf>
    <xf numFmtId="169" fontId="1" fillId="0" borderId="6" xfId="1" applyNumberFormat="1" applyBorder="1" applyProtection="1">
      <protection locked="0"/>
    </xf>
    <xf numFmtId="0" fontId="14" fillId="0" borderId="7" xfId="1" applyFont="1" applyBorder="1" applyProtection="1">
      <protection locked="0"/>
    </xf>
    <xf numFmtId="166" fontId="11" fillId="0" borderId="8" xfId="3" applyNumberFormat="1" applyFont="1" applyFill="1" applyBorder="1" applyProtection="1">
      <protection locked="0"/>
    </xf>
    <xf numFmtId="169" fontId="1" fillId="0" borderId="8" xfId="1" applyNumberFormat="1" applyBorder="1" applyProtection="1">
      <protection locked="0"/>
    </xf>
    <xf numFmtId="169" fontId="1" fillId="0" borderId="9" xfId="1" applyNumberFormat="1" applyBorder="1" applyProtection="1">
      <protection locked="0"/>
    </xf>
    <xf numFmtId="3" fontId="11" fillId="0" borderId="0" xfId="1" applyNumberFormat="1" applyFont="1" applyProtection="1">
      <protection locked="0"/>
    </xf>
    <xf numFmtId="1" fontId="11" fillId="0" borderId="3" xfId="1" applyNumberFormat="1" applyFont="1" applyBorder="1" applyAlignment="1" applyProtection="1">
      <alignment horizontal="center"/>
      <protection locked="0"/>
    </xf>
    <xf numFmtId="0" fontId="11" fillId="0" borderId="0" xfId="1" applyFont="1" applyProtection="1">
      <protection locked="0"/>
    </xf>
    <xf numFmtId="3" fontId="11" fillId="5" borderId="0" xfId="1" applyNumberFormat="1" applyFont="1" applyFill="1" applyProtection="1">
      <protection locked="0"/>
    </xf>
    <xf numFmtId="166" fontId="11" fillId="0" borderId="0" xfId="3" applyNumberFormat="1" applyFont="1" applyBorder="1" applyProtection="1">
      <protection locked="0"/>
    </xf>
    <xf numFmtId="167" fontId="1" fillId="0" borderId="0" xfId="1" applyNumberFormat="1" applyProtection="1">
      <protection locked="0"/>
    </xf>
    <xf numFmtId="170" fontId="1" fillId="0" borderId="0" xfId="1" applyNumberFormat="1" applyAlignment="1" applyProtection="1">
      <alignment horizontal="left"/>
      <protection locked="0"/>
    </xf>
    <xf numFmtId="167" fontId="1" fillId="0" borderId="1" xfId="1" applyNumberFormat="1" applyBorder="1" applyProtection="1">
      <protection hidden="1"/>
    </xf>
    <xf numFmtId="166" fontId="1" fillId="0" borderId="24" xfId="3" applyNumberFormat="1" applyFill="1" applyBorder="1" applyProtection="1">
      <protection hidden="1"/>
    </xf>
    <xf numFmtId="166" fontId="1" fillId="0" borderId="1" xfId="3" applyNumberFormat="1" applyFill="1" applyBorder="1" applyProtection="1">
      <protection hidden="1"/>
    </xf>
    <xf numFmtId="166" fontId="1" fillId="0" borderId="20" xfId="3" applyNumberFormat="1" applyFill="1" applyBorder="1" applyProtection="1">
      <protection hidden="1"/>
    </xf>
    <xf numFmtId="166" fontId="1" fillId="0" borderId="22" xfId="3" applyNumberFormat="1" applyFill="1" applyBorder="1" applyProtection="1">
      <protection hidden="1"/>
    </xf>
    <xf numFmtId="166" fontId="11" fillId="0" borderId="24" xfId="3" applyNumberFormat="1" applyFont="1" applyFill="1" applyBorder="1" applyProtection="1">
      <protection hidden="1"/>
    </xf>
    <xf numFmtId="166" fontId="11" fillId="0" borderId="20" xfId="3" applyNumberFormat="1" applyFont="1" applyFill="1" applyBorder="1" applyProtection="1">
      <protection hidden="1"/>
    </xf>
    <xf numFmtId="10" fontId="11" fillId="0" borderId="1" xfId="4" applyNumberFormat="1" applyFont="1" applyFill="1" applyBorder="1" applyProtection="1">
      <protection hidden="1"/>
    </xf>
    <xf numFmtId="3" fontId="11" fillId="0" borderId="26" xfId="1" applyNumberFormat="1" applyFont="1" applyBorder="1" applyProtection="1">
      <protection hidden="1"/>
    </xf>
    <xf numFmtId="3" fontId="1" fillId="0" borderId="0" xfId="1" applyNumberFormat="1" applyProtection="1">
      <protection hidden="1"/>
    </xf>
    <xf numFmtId="3" fontId="11" fillId="0" borderId="0" xfId="1" applyNumberFormat="1" applyFont="1" applyProtection="1">
      <protection hidden="1"/>
    </xf>
    <xf numFmtId="166" fontId="11" fillId="0" borderId="0" xfId="3" applyNumberFormat="1" applyFont="1" applyBorder="1" applyProtection="1">
      <protection hidden="1"/>
    </xf>
    <xf numFmtId="166" fontId="11" fillId="0" borderId="13" xfId="3" applyNumberFormat="1" applyFont="1" applyBorder="1" applyProtection="1">
      <protection hidden="1"/>
    </xf>
    <xf numFmtId="0" fontId="0" fillId="4" borderId="0" xfId="0" applyFill="1" applyProtection="1">
      <protection locked="0"/>
    </xf>
    <xf numFmtId="0" fontId="0" fillId="4" borderId="28" xfId="0" applyFill="1" applyBorder="1" applyProtection="1">
      <protection locked="0"/>
    </xf>
    <xf numFmtId="0" fontId="0" fillId="4" borderId="29" xfId="0" applyFill="1" applyBorder="1" applyProtection="1">
      <protection locked="0"/>
    </xf>
    <xf numFmtId="0" fontId="0" fillId="4" borderId="0" xfId="0" applyFill="1"/>
    <xf numFmtId="0" fontId="0" fillId="4" borderId="6" xfId="0" applyFill="1" applyBorder="1" applyProtection="1">
      <protection locked="0"/>
    </xf>
    <xf numFmtId="0" fontId="8" fillId="4" borderId="7" xfId="1" applyFont="1"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9" fontId="1" fillId="0" borderId="22" xfId="6" applyFont="1" applyFill="1" applyBorder="1" applyProtection="1">
      <protection locked="0"/>
    </xf>
    <xf numFmtId="3" fontId="11" fillId="0" borderId="9" xfId="1" applyNumberFormat="1" applyFont="1" applyBorder="1" applyProtection="1">
      <protection hidden="1"/>
    </xf>
    <xf numFmtId="49" fontId="1" fillId="2" borderId="1" xfId="1" applyNumberFormat="1" applyFill="1" applyBorder="1" applyProtection="1">
      <protection locked="0"/>
    </xf>
    <xf numFmtId="1" fontId="11" fillId="0" borderId="30" xfId="1" applyNumberFormat="1" applyFont="1" applyBorder="1" applyAlignment="1" applyProtection="1">
      <alignment horizontal="center"/>
      <protection locked="0"/>
    </xf>
    <xf numFmtId="1" fontId="11" fillId="0" borderId="31" xfId="1" applyNumberFormat="1" applyFont="1" applyBorder="1" applyAlignment="1" applyProtection="1">
      <alignment horizontal="center"/>
      <protection locked="0"/>
    </xf>
    <xf numFmtId="10" fontId="11" fillId="0" borderId="12" xfId="4" applyNumberFormat="1" applyFont="1" applyBorder="1" applyAlignment="1" applyProtection="1">
      <alignment horizontal="center"/>
      <protection locked="0"/>
    </xf>
    <xf numFmtId="10" fontId="11" fillId="0" borderId="13" xfId="4" applyNumberFormat="1" applyFont="1" applyBorder="1" applyAlignment="1" applyProtection="1">
      <alignment horizontal="center"/>
      <protection locked="0"/>
    </xf>
    <xf numFmtId="10" fontId="11" fillId="0" borderId="14" xfId="4" applyNumberFormat="1" applyFont="1" applyBorder="1" applyAlignment="1" applyProtection="1">
      <alignment horizontal="center"/>
      <protection locked="0"/>
    </xf>
    <xf numFmtId="0" fontId="11" fillId="0" borderId="10" xfId="1" applyFont="1" applyBorder="1" applyAlignment="1" applyProtection="1">
      <alignment horizontal="center"/>
      <protection locked="0"/>
    </xf>
    <xf numFmtId="9" fontId="11" fillId="0" borderId="11" xfId="1" applyNumberFormat="1" applyFont="1" applyBorder="1" applyAlignment="1" applyProtection="1">
      <alignment horizontal="center"/>
      <protection locked="0"/>
    </xf>
    <xf numFmtId="0" fontId="11" fillId="0" borderId="12" xfId="1" applyFont="1" applyBorder="1" applyAlignment="1" applyProtection="1">
      <alignment horizontal="center"/>
      <protection locked="0"/>
    </xf>
    <xf numFmtId="9" fontId="11" fillId="0" borderId="14" xfId="1" applyNumberFormat="1" applyFont="1" applyBorder="1" applyAlignment="1" applyProtection="1">
      <alignment horizontal="center"/>
      <protection locked="0"/>
    </xf>
    <xf numFmtId="3" fontId="11" fillId="0" borderId="11" xfId="1" applyNumberFormat="1" applyFont="1" applyBorder="1" applyAlignment="1" applyProtection="1">
      <alignment horizontal="center"/>
      <protection hidden="1"/>
    </xf>
    <xf numFmtId="3" fontId="11" fillId="0" borderId="14" xfId="1" applyNumberFormat="1" applyFont="1" applyBorder="1" applyAlignment="1" applyProtection="1">
      <alignment horizontal="center"/>
      <protection hidden="1"/>
    </xf>
    <xf numFmtId="166" fontId="11" fillId="5" borderId="0" xfId="3" applyNumberFormat="1" applyFont="1" applyFill="1" applyBorder="1" applyProtection="1">
      <protection hidden="1"/>
    </xf>
    <xf numFmtId="9" fontId="17" fillId="0" borderId="0" xfId="1" applyNumberFormat="1" applyFont="1" applyProtection="1">
      <protection locked="0"/>
    </xf>
    <xf numFmtId="166" fontId="17" fillId="0" borderId="0" xfId="3" quotePrefix="1" applyNumberFormat="1" applyFont="1" applyFill="1" applyProtection="1">
      <protection locked="0"/>
    </xf>
    <xf numFmtId="0" fontId="17" fillId="0" borderId="0" xfId="1" applyFont="1" applyProtection="1">
      <protection locked="0"/>
    </xf>
    <xf numFmtId="0" fontId="10" fillId="6" borderId="11" xfId="1" applyFont="1" applyFill="1" applyBorder="1" applyAlignment="1" applyProtection="1">
      <alignment horizontal="center"/>
      <protection locked="0"/>
    </xf>
    <xf numFmtId="0" fontId="13" fillId="0" borderId="32" xfId="1" applyFont="1" applyBorder="1" applyAlignment="1" applyProtection="1">
      <alignment horizontal="center"/>
      <protection locked="0"/>
    </xf>
    <xf numFmtId="0" fontId="13" fillId="0" borderId="33" xfId="1" applyFont="1" applyBorder="1" applyAlignment="1" applyProtection="1">
      <alignment horizontal="center"/>
      <protection locked="0"/>
    </xf>
    <xf numFmtId="0" fontId="13" fillId="0" borderId="34" xfId="1" applyFont="1" applyBorder="1" applyAlignment="1" applyProtection="1">
      <alignment horizontal="center"/>
      <protection locked="0"/>
    </xf>
    <xf numFmtId="0" fontId="11" fillId="0" borderId="32" xfId="1" applyFont="1" applyBorder="1" applyAlignment="1" applyProtection="1">
      <alignment horizontal="center"/>
      <protection locked="0"/>
    </xf>
    <xf numFmtId="0" fontId="11" fillId="0" borderId="34" xfId="1" applyFont="1" applyBorder="1" applyAlignment="1" applyProtection="1">
      <alignment horizontal="center"/>
      <protection locked="0"/>
    </xf>
    <xf numFmtId="0" fontId="8" fillId="3" borderId="0" xfId="1" applyFont="1" applyFill="1" applyBorder="1" applyProtection="1">
      <protection locked="0"/>
    </xf>
    <xf numFmtId="3" fontId="1" fillId="3" borderId="0" xfId="1" applyNumberFormat="1" applyFill="1" applyBorder="1" applyProtection="1">
      <protection locked="0"/>
    </xf>
    <xf numFmtId="0" fontId="1" fillId="3" borderId="0" xfId="1" applyFill="1" applyBorder="1" applyProtection="1">
      <protection locked="0"/>
    </xf>
    <xf numFmtId="0" fontId="15" fillId="6" borderId="2" xfId="1" applyFont="1" applyFill="1" applyBorder="1" applyAlignment="1" applyProtection="1">
      <alignment horizontal="center"/>
      <protection locked="0"/>
    </xf>
    <xf numFmtId="0" fontId="10" fillId="6" borderId="31" xfId="1" applyFont="1" applyFill="1" applyBorder="1" applyAlignment="1" applyProtection="1">
      <alignment horizontal="center"/>
      <protection locked="0"/>
    </xf>
    <xf numFmtId="0" fontId="1" fillId="0" borderId="3" xfId="1" applyBorder="1" applyProtection="1">
      <protection locked="0"/>
    </xf>
    <xf numFmtId="0" fontId="1" fillId="0" borderId="4" xfId="1" applyBorder="1" applyProtection="1">
      <protection locked="0"/>
    </xf>
    <xf numFmtId="0" fontId="10" fillId="6" borderId="5" xfId="1" applyFont="1" applyFill="1" applyBorder="1" applyAlignment="1" applyProtection="1">
      <alignment horizontal="center"/>
      <protection locked="0"/>
    </xf>
    <xf numFmtId="0" fontId="1" fillId="0" borderId="0" xfId="1" applyBorder="1" applyProtection="1">
      <protection locked="0"/>
    </xf>
    <xf numFmtId="0" fontId="10" fillId="6" borderId="7" xfId="1" applyFont="1" applyFill="1" applyBorder="1" applyAlignment="1" applyProtection="1">
      <alignment horizontal="center"/>
      <protection locked="0"/>
    </xf>
    <xf numFmtId="0" fontId="10" fillId="6" borderId="35" xfId="1" applyFont="1" applyFill="1" applyBorder="1" applyAlignment="1" applyProtection="1">
      <alignment horizontal="center"/>
      <protection locked="0"/>
    </xf>
    <xf numFmtId="0" fontId="1" fillId="0" borderId="36" xfId="1" applyBorder="1" applyProtection="1">
      <protection locked="0"/>
    </xf>
    <xf numFmtId="0" fontId="1" fillId="0" borderId="8" xfId="1" applyBorder="1" applyProtection="1">
      <protection locked="0"/>
    </xf>
    <xf numFmtId="0" fontId="1" fillId="0" borderId="9" xfId="1" applyBorder="1" applyProtection="1">
      <protection locked="0"/>
    </xf>
    <xf numFmtId="0" fontId="19" fillId="4" borderId="5" xfId="1" applyFont="1" applyFill="1" applyBorder="1" applyProtection="1">
      <protection locked="0"/>
    </xf>
    <xf numFmtId="0" fontId="19" fillId="4" borderId="27" xfId="1" applyFont="1" applyFill="1" applyBorder="1" applyProtection="1">
      <protection locked="0"/>
    </xf>
    <xf numFmtId="0" fontId="20" fillId="4" borderId="28" xfId="0" applyFont="1" applyFill="1" applyBorder="1" applyProtection="1">
      <protection locked="0"/>
    </xf>
    <xf numFmtId="0" fontId="20" fillId="4" borderId="0" xfId="0" applyFont="1" applyFill="1" applyProtection="1">
      <protection locked="0"/>
    </xf>
    <xf numFmtId="0" fontId="21" fillId="4" borderId="5" xfId="7" applyFont="1" applyFill="1" applyBorder="1" applyAlignment="1" applyProtection="1">
      <protection locked="0"/>
    </xf>
  </cellXfs>
  <cellStyles count="8">
    <cellStyle name="Comma 2" xfId="3" xr:uid="{00000000-0005-0000-0000-000000000000}"/>
    <cellStyle name="Currency 2" xfId="5" xr:uid="{00000000-0005-0000-0000-000001000000}"/>
    <cellStyle name="Hyperlink" xfId="7" builtinId="8"/>
    <cellStyle name="Hyperlink 2" xfId="2" xr:uid="{00000000-0005-0000-0000-000002000000}"/>
    <cellStyle name="Normal" xfId="0" builtinId="0"/>
    <cellStyle name="Normal 2" xfId="1" xr:uid="{00000000-0005-0000-0000-000004000000}"/>
    <cellStyle name="Percent" xfId="6" builtinId="5"/>
    <cellStyle name="Percent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647212</xdr:colOff>
      <xdr:row>0</xdr:row>
      <xdr:rowOff>122114</xdr:rowOff>
    </xdr:from>
    <xdr:to>
      <xdr:col>0</xdr:col>
      <xdr:colOff>3031281</xdr:colOff>
      <xdr:row>5</xdr:row>
      <xdr:rowOff>268137</xdr:rowOff>
    </xdr:to>
    <xdr:pic>
      <xdr:nvPicPr>
        <xdr:cNvPr id="7" name="Picture 6">
          <a:extLst>
            <a:ext uri="{FF2B5EF4-FFF2-40B4-BE49-F238E27FC236}">
              <a16:creationId xmlns:a16="http://schemas.microsoft.com/office/drawing/2014/main" id="{76FC7C52-5EE2-B97F-5DA7-DFD9BE2299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212" y="122114"/>
          <a:ext cx="2384069" cy="114788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viationtaxconsultan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0"/>
  <sheetViews>
    <sheetView showGridLines="0" tabSelected="1" zoomScaleNormal="100" workbookViewId="0">
      <selection activeCell="D19" sqref="D19"/>
    </sheetView>
  </sheetViews>
  <sheetFormatPr defaultColWidth="8.85546875" defaultRowHeight="15" x14ac:dyDescent="0.25"/>
  <cols>
    <col min="1" max="1" width="52.7109375" style="25" customWidth="1"/>
    <col min="2" max="8" width="19.42578125" style="25" customWidth="1"/>
    <col min="9" max="9" width="13.42578125" style="25" bestFit="1" customWidth="1"/>
    <col min="10" max="10" width="10.42578125" style="25" bestFit="1" customWidth="1"/>
    <col min="11" max="16" width="11.28515625" style="25" customWidth="1"/>
    <col min="17" max="256" width="8.85546875" style="25"/>
    <col min="257" max="257" width="52.7109375" style="25" customWidth="1"/>
    <col min="258" max="258" width="15.42578125" style="25" customWidth="1"/>
    <col min="259" max="259" width="12" style="25" customWidth="1"/>
    <col min="260" max="260" width="12.42578125" style="25" customWidth="1"/>
    <col min="261" max="264" width="12" style="25" customWidth="1"/>
    <col min="265" max="265" width="13.42578125" style="25" bestFit="1" customWidth="1"/>
    <col min="266" max="266" width="10.42578125" style="25" bestFit="1" customWidth="1"/>
    <col min="267" max="272" width="11.28515625" style="25" customWidth="1"/>
    <col min="273" max="512" width="8.85546875" style="25"/>
    <col min="513" max="513" width="52.7109375" style="25" customWidth="1"/>
    <col min="514" max="514" width="15.42578125" style="25" customWidth="1"/>
    <col min="515" max="515" width="12" style="25" customWidth="1"/>
    <col min="516" max="516" width="12.42578125" style="25" customWidth="1"/>
    <col min="517" max="520" width="12" style="25" customWidth="1"/>
    <col min="521" max="521" width="13.42578125" style="25" bestFit="1" customWidth="1"/>
    <col min="522" max="522" width="10.42578125" style="25" bestFit="1" customWidth="1"/>
    <col min="523" max="528" width="11.28515625" style="25" customWidth="1"/>
    <col min="529" max="768" width="8.85546875" style="25"/>
    <col min="769" max="769" width="52.7109375" style="25" customWidth="1"/>
    <col min="770" max="770" width="15.42578125" style="25" customWidth="1"/>
    <col min="771" max="771" width="12" style="25" customWidth="1"/>
    <col min="772" max="772" width="12.42578125" style="25" customWidth="1"/>
    <col min="773" max="776" width="12" style="25" customWidth="1"/>
    <col min="777" max="777" width="13.42578125" style="25" bestFit="1" customWidth="1"/>
    <col min="778" max="778" width="10.42578125" style="25" bestFit="1" customWidth="1"/>
    <col min="779" max="784" width="11.28515625" style="25" customWidth="1"/>
    <col min="785" max="1024" width="8.85546875" style="25"/>
    <col min="1025" max="1025" width="52.7109375" style="25" customWidth="1"/>
    <col min="1026" max="1026" width="15.42578125" style="25" customWidth="1"/>
    <col min="1027" max="1027" width="12" style="25" customWidth="1"/>
    <col min="1028" max="1028" width="12.42578125" style="25" customWidth="1"/>
    <col min="1029" max="1032" width="12" style="25" customWidth="1"/>
    <col min="1033" max="1033" width="13.42578125" style="25" bestFit="1" customWidth="1"/>
    <col min="1034" max="1034" width="10.42578125" style="25" bestFit="1" customWidth="1"/>
    <col min="1035" max="1040" width="11.28515625" style="25" customWidth="1"/>
    <col min="1041" max="1280" width="8.85546875" style="25"/>
    <col min="1281" max="1281" width="52.7109375" style="25" customWidth="1"/>
    <col min="1282" max="1282" width="15.42578125" style="25" customWidth="1"/>
    <col min="1283" max="1283" width="12" style="25" customWidth="1"/>
    <col min="1284" max="1284" width="12.42578125" style="25" customWidth="1"/>
    <col min="1285" max="1288" width="12" style="25" customWidth="1"/>
    <col min="1289" max="1289" width="13.42578125" style="25" bestFit="1" customWidth="1"/>
    <col min="1290" max="1290" width="10.42578125" style="25" bestFit="1" customWidth="1"/>
    <col min="1291" max="1296" width="11.28515625" style="25" customWidth="1"/>
    <col min="1297" max="1536" width="8.85546875" style="25"/>
    <col min="1537" max="1537" width="52.7109375" style="25" customWidth="1"/>
    <col min="1538" max="1538" width="15.42578125" style="25" customWidth="1"/>
    <col min="1539" max="1539" width="12" style="25" customWidth="1"/>
    <col min="1540" max="1540" width="12.42578125" style="25" customWidth="1"/>
    <col min="1541" max="1544" width="12" style="25" customWidth="1"/>
    <col min="1545" max="1545" width="13.42578125" style="25" bestFit="1" customWidth="1"/>
    <col min="1546" max="1546" width="10.42578125" style="25" bestFit="1" customWidth="1"/>
    <col min="1547" max="1552" width="11.28515625" style="25" customWidth="1"/>
    <col min="1553" max="1792" width="8.85546875" style="25"/>
    <col min="1793" max="1793" width="52.7109375" style="25" customWidth="1"/>
    <col min="1794" max="1794" width="15.42578125" style="25" customWidth="1"/>
    <col min="1795" max="1795" width="12" style="25" customWidth="1"/>
    <col min="1796" max="1796" width="12.42578125" style="25" customWidth="1"/>
    <col min="1797" max="1800" width="12" style="25" customWidth="1"/>
    <col min="1801" max="1801" width="13.42578125" style="25" bestFit="1" customWidth="1"/>
    <col min="1802" max="1802" width="10.42578125" style="25" bestFit="1" customWidth="1"/>
    <col min="1803" max="1808" width="11.28515625" style="25" customWidth="1"/>
    <col min="1809" max="2048" width="8.85546875" style="25"/>
    <col min="2049" max="2049" width="52.7109375" style="25" customWidth="1"/>
    <col min="2050" max="2050" width="15.42578125" style="25" customWidth="1"/>
    <col min="2051" max="2051" width="12" style="25" customWidth="1"/>
    <col min="2052" max="2052" width="12.42578125" style="25" customWidth="1"/>
    <col min="2053" max="2056" width="12" style="25" customWidth="1"/>
    <col min="2057" max="2057" width="13.42578125" style="25" bestFit="1" customWidth="1"/>
    <col min="2058" max="2058" width="10.42578125" style="25" bestFit="1" customWidth="1"/>
    <col min="2059" max="2064" width="11.28515625" style="25" customWidth="1"/>
    <col min="2065" max="2304" width="8.85546875" style="25"/>
    <col min="2305" max="2305" width="52.7109375" style="25" customWidth="1"/>
    <col min="2306" max="2306" width="15.42578125" style="25" customWidth="1"/>
    <col min="2307" max="2307" width="12" style="25" customWidth="1"/>
    <col min="2308" max="2308" width="12.42578125" style="25" customWidth="1"/>
    <col min="2309" max="2312" width="12" style="25" customWidth="1"/>
    <col min="2313" max="2313" width="13.42578125" style="25" bestFit="1" customWidth="1"/>
    <col min="2314" max="2314" width="10.42578125" style="25" bestFit="1" customWidth="1"/>
    <col min="2315" max="2320" width="11.28515625" style="25" customWidth="1"/>
    <col min="2321" max="2560" width="8.85546875" style="25"/>
    <col min="2561" max="2561" width="52.7109375" style="25" customWidth="1"/>
    <col min="2562" max="2562" width="15.42578125" style="25" customWidth="1"/>
    <col min="2563" max="2563" width="12" style="25" customWidth="1"/>
    <col min="2564" max="2564" width="12.42578125" style="25" customWidth="1"/>
    <col min="2565" max="2568" width="12" style="25" customWidth="1"/>
    <col min="2569" max="2569" width="13.42578125" style="25" bestFit="1" customWidth="1"/>
    <col min="2570" max="2570" width="10.42578125" style="25" bestFit="1" customWidth="1"/>
    <col min="2571" max="2576" width="11.28515625" style="25" customWidth="1"/>
    <col min="2577" max="2816" width="8.85546875" style="25"/>
    <col min="2817" max="2817" width="52.7109375" style="25" customWidth="1"/>
    <col min="2818" max="2818" width="15.42578125" style="25" customWidth="1"/>
    <col min="2819" max="2819" width="12" style="25" customWidth="1"/>
    <col min="2820" max="2820" width="12.42578125" style="25" customWidth="1"/>
    <col min="2821" max="2824" width="12" style="25" customWidth="1"/>
    <col min="2825" max="2825" width="13.42578125" style="25" bestFit="1" customWidth="1"/>
    <col min="2826" max="2826" width="10.42578125" style="25" bestFit="1" customWidth="1"/>
    <col min="2827" max="2832" width="11.28515625" style="25" customWidth="1"/>
    <col min="2833" max="3072" width="8.85546875" style="25"/>
    <col min="3073" max="3073" width="52.7109375" style="25" customWidth="1"/>
    <col min="3074" max="3074" width="15.42578125" style="25" customWidth="1"/>
    <col min="3075" max="3075" width="12" style="25" customWidth="1"/>
    <col min="3076" max="3076" width="12.42578125" style="25" customWidth="1"/>
    <col min="3077" max="3080" width="12" style="25" customWidth="1"/>
    <col min="3081" max="3081" width="13.42578125" style="25" bestFit="1" customWidth="1"/>
    <col min="3082" max="3082" width="10.42578125" style="25" bestFit="1" customWidth="1"/>
    <col min="3083" max="3088" width="11.28515625" style="25" customWidth="1"/>
    <col min="3089" max="3328" width="8.85546875" style="25"/>
    <col min="3329" max="3329" width="52.7109375" style="25" customWidth="1"/>
    <col min="3330" max="3330" width="15.42578125" style="25" customWidth="1"/>
    <col min="3331" max="3331" width="12" style="25" customWidth="1"/>
    <col min="3332" max="3332" width="12.42578125" style="25" customWidth="1"/>
    <col min="3333" max="3336" width="12" style="25" customWidth="1"/>
    <col min="3337" max="3337" width="13.42578125" style="25" bestFit="1" customWidth="1"/>
    <col min="3338" max="3338" width="10.42578125" style="25" bestFit="1" customWidth="1"/>
    <col min="3339" max="3344" width="11.28515625" style="25" customWidth="1"/>
    <col min="3345" max="3584" width="8.85546875" style="25"/>
    <col min="3585" max="3585" width="52.7109375" style="25" customWidth="1"/>
    <col min="3586" max="3586" width="15.42578125" style="25" customWidth="1"/>
    <col min="3587" max="3587" width="12" style="25" customWidth="1"/>
    <col min="3588" max="3588" width="12.42578125" style="25" customWidth="1"/>
    <col min="3589" max="3592" width="12" style="25" customWidth="1"/>
    <col min="3593" max="3593" width="13.42578125" style="25" bestFit="1" customWidth="1"/>
    <col min="3594" max="3594" width="10.42578125" style="25" bestFit="1" customWidth="1"/>
    <col min="3595" max="3600" width="11.28515625" style="25" customWidth="1"/>
    <col min="3601" max="3840" width="8.85546875" style="25"/>
    <col min="3841" max="3841" width="52.7109375" style="25" customWidth="1"/>
    <col min="3842" max="3842" width="15.42578125" style="25" customWidth="1"/>
    <col min="3843" max="3843" width="12" style="25" customWidth="1"/>
    <col min="3844" max="3844" width="12.42578125" style="25" customWidth="1"/>
    <col min="3845" max="3848" width="12" style="25" customWidth="1"/>
    <col min="3849" max="3849" width="13.42578125" style="25" bestFit="1" customWidth="1"/>
    <col min="3850" max="3850" width="10.42578125" style="25" bestFit="1" customWidth="1"/>
    <col min="3851" max="3856" width="11.28515625" style="25" customWidth="1"/>
    <col min="3857" max="4096" width="8.85546875" style="25"/>
    <col min="4097" max="4097" width="52.7109375" style="25" customWidth="1"/>
    <col min="4098" max="4098" width="15.42578125" style="25" customWidth="1"/>
    <col min="4099" max="4099" width="12" style="25" customWidth="1"/>
    <col min="4100" max="4100" width="12.42578125" style="25" customWidth="1"/>
    <col min="4101" max="4104" width="12" style="25" customWidth="1"/>
    <col min="4105" max="4105" width="13.42578125" style="25" bestFit="1" customWidth="1"/>
    <col min="4106" max="4106" width="10.42578125" style="25" bestFit="1" customWidth="1"/>
    <col min="4107" max="4112" width="11.28515625" style="25" customWidth="1"/>
    <col min="4113" max="4352" width="8.85546875" style="25"/>
    <col min="4353" max="4353" width="52.7109375" style="25" customWidth="1"/>
    <col min="4354" max="4354" width="15.42578125" style="25" customWidth="1"/>
    <col min="4355" max="4355" width="12" style="25" customWidth="1"/>
    <col min="4356" max="4356" width="12.42578125" style="25" customWidth="1"/>
    <col min="4357" max="4360" width="12" style="25" customWidth="1"/>
    <col min="4361" max="4361" width="13.42578125" style="25" bestFit="1" customWidth="1"/>
    <col min="4362" max="4362" width="10.42578125" style="25" bestFit="1" customWidth="1"/>
    <col min="4363" max="4368" width="11.28515625" style="25" customWidth="1"/>
    <col min="4369" max="4608" width="8.85546875" style="25"/>
    <col min="4609" max="4609" width="52.7109375" style="25" customWidth="1"/>
    <col min="4610" max="4610" width="15.42578125" style="25" customWidth="1"/>
    <col min="4611" max="4611" width="12" style="25" customWidth="1"/>
    <col min="4612" max="4612" width="12.42578125" style="25" customWidth="1"/>
    <col min="4613" max="4616" width="12" style="25" customWidth="1"/>
    <col min="4617" max="4617" width="13.42578125" style="25" bestFit="1" customWidth="1"/>
    <col min="4618" max="4618" width="10.42578125" style="25" bestFit="1" customWidth="1"/>
    <col min="4619" max="4624" width="11.28515625" style="25" customWidth="1"/>
    <col min="4625" max="4864" width="8.85546875" style="25"/>
    <col min="4865" max="4865" width="52.7109375" style="25" customWidth="1"/>
    <col min="4866" max="4866" width="15.42578125" style="25" customWidth="1"/>
    <col min="4867" max="4867" width="12" style="25" customWidth="1"/>
    <col min="4868" max="4868" width="12.42578125" style="25" customWidth="1"/>
    <col min="4869" max="4872" width="12" style="25" customWidth="1"/>
    <col min="4873" max="4873" width="13.42578125" style="25" bestFit="1" customWidth="1"/>
    <col min="4874" max="4874" width="10.42578125" style="25" bestFit="1" customWidth="1"/>
    <col min="4875" max="4880" width="11.28515625" style="25" customWidth="1"/>
    <col min="4881" max="5120" width="8.85546875" style="25"/>
    <col min="5121" max="5121" width="52.7109375" style="25" customWidth="1"/>
    <col min="5122" max="5122" width="15.42578125" style="25" customWidth="1"/>
    <col min="5123" max="5123" width="12" style="25" customWidth="1"/>
    <col min="5124" max="5124" width="12.42578125" style="25" customWidth="1"/>
    <col min="5125" max="5128" width="12" style="25" customWidth="1"/>
    <col min="5129" max="5129" width="13.42578125" style="25" bestFit="1" customWidth="1"/>
    <col min="5130" max="5130" width="10.42578125" style="25" bestFit="1" customWidth="1"/>
    <col min="5131" max="5136" width="11.28515625" style="25" customWidth="1"/>
    <col min="5137" max="5376" width="8.85546875" style="25"/>
    <col min="5377" max="5377" width="52.7109375" style="25" customWidth="1"/>
    <col min="5378" max="5378" width="15.42578125" style="25" customWidth="1"/>
    <col min="5379" max="5379" width="12" style="25" customWidth="1"/>
    <col min="5380" max="5380" width="12.42578125" style="25" customWidth="1"/>
    <col min="5381" max="5384" width="12" style="25" customWidth="1"/>
    <col min="5385" max="5385" width="13.42578125" style="25" bestFit="1" customWidth="1"/>
    <col min="5386" max="5386" width="10.42578125" style="25" bestFit="1" customWidth="1"/>
    <col min="5387" max="5392" width="11.28515625" style="25" customWidth="1"/>
    <col min="5393" max="5632" width="8.85546875" style="25"/>
    <col min="5633" max="5633" width="52.7109375" style="25" customWidth="1"/>
    <col min="5634" max="5634" width="15.42578125" style="25" customWidth="1"/>
    <col min="5635" max="5635" width="12" style="25" customWidth="1"/>
    <col min="5636" max="5636" width="12.42578125" style="25" customWidth="1"/>
    <col min="5637" max="5640" width="12" style="25" customWidth="1"/>
    <col min="5641" max="5641" width="13.42578125" style="25" bestFit="1" customWidth="1"/>
    <col min="5642" max="5642" width="10.42578125" style="25" bestFit="1" customWidth="1"/>
    <col min="5643" max="5648" width="11.28515625" style="25" customWidth="1"/>
    <col min="5649" max="5888" width="8.85546875" style="25"/>
    <col min="5889" max="5889" width="52.7109375" style="25" customWidth="1"/>
    <col min="5890" max="5890" width="15.42578125" style="25" customWidth="1"/>
    <col min="5891" max="5891" width="12" style="25" customWidth="1"/>
    <col min="5892" max="5892" width="12.42578125" style="25" customWidth="1"/>
    <col min="5893" max="5896" width="12" style="25" customWidth="1"/>
    <col min="5897" max="5897" width="13.42578125" style="25" bestFit="1" customWidth="1"/>
    <col min="5898" max="5898" width="10.42578125" style="25" bestFit="1" customWidth="1"/>
    <col min="5899" max="5904" width="11.28515625" style="25" customWidth="1"/>
    <col min="5905" max="6144" width="8.85546875" style="25"/>
    <col min="6145" max="6145" width="52.7109375" style="25" customWidth="1"/>
    <col min="6146" max="6146" width="15.42578125" style="25" customWidth="1"/>
    <col min="6147" max="6147" width="12" style="25" customWidth="1"/>
    <col min="6148" max="6148" width="12.42578125" style="25" customWidth="1"/>
    <col min="6149" max="6152" width="12" style="25" customWidth="1"/>
    <col min="6153" max="6153" width="13.42578125" style="25" bestFit="1" customWidth="1"/>
    <col min="6154" max="6154" width="10.42578125" style="25" bestFit="1" customWidth="1"/>
    <col min="6155" max="6160" width="11.28515625" style="25" customWidth="1"/>
    <col min="6161" max="6400" width="8.85546875" style="25"/>
    <col min="6401" max="6401" width="52.7109375" style="25" customWidth="1"/>
    <col min="6402" max="6402" width="15.42578125" style="25" customWidth="1"/>
    <col min="6403" max="6403" width="12" style="25" customWidth="1"/>
    <col min="6404" max="6404" width="12.42578125" style="25" customWidth="1"/>
    <col min="6405" max="6408" width="12" style="25" customWidth="1"/>
    <col min="6409" max="6409" width="13.42578125" style="25" bestFit="1" customWidth="1"/>
    <col min="6410" max="6410" width="10.42578125" style="25" bestFit="1" customWidth="1"/>
    <col min="6411" max="6416" width="11.28515625" style="25" customWidth="1"/>
    <col min="6417" max="6656" width="8.85546875" style="25"/>
    <col min="6657" max="6657" width="52.7109375" style="25" customWidth="1"/>
    <col min="6658" max="6658" width="15.42578125" style="25" customWidth="1"/>
    <col min="6659" max="6659" width="12" style="25" customWidth="1"/>
    <col min="6660" max="6660" width="12.42578125" style="25" customWidth="1"/>
    <col min="6661" max="6664" width="12" style="25" customWidth="1"/>
    <col min="6665" max="6665" width="13.42578125" style="25" bestFit="1" customWidth="1"/>
    <col min="6666" max="6666" width="10.42578125" style="25" bestFit="1" customWidth="1"/>
    <col min="6667" max="6672" width="11.28515625" style="25" customWidth="1"/>
    <col min="6673" max="6912" width="8.85546875" style="25"/>
    <col min="6913" max="6913" width="52.7109375" style="25" customWidth="1"/>
    <col min="6914" max="6914" width="15.42578125" style="25" customWidth="1"/>
    <col min="6915" max="6915" width="12" style="25" customWidth="1"/>
    <col min="6916" max="6916" width="12.42578125" style="25" customWidth="1"/>
    <col min="6917" max="6920" width="12" style="25" customWidth="1"/>
    <col min="6921" max="6921" width="13.42578125" style="25" bestFit="1" customWidth="1"/>
    <col min="6922" max="6922" width="10.42578125" style="25" bestFit="1" customWidth="1"/>
    <col min="6923" max="6928" width="11.28515625" style="25" customWidth="1"/>
    <col min="6929" max="7168" width="8.85546875" style="25"/>
    <col min="7169" max="7169" width="52.7109375" style="25" customWidth="1"/>
    <col min="7170" max="7170" width="15.42578125" style="25" customWidth="1"/>
    <col min="7171" max="7171" width="12" style="25" customWidth="1"/>
    <col min="7172" max="7172" width="12.42578125" style="25" customWidth="1"/>
    <col min="7173" max="7176" width="12" style="25" customWidth="1"/>
    <col min="7177" max="7177" width="13.42578125" style="25" bestFit="1" customWidth="1"/>
    <col min="7178" max="7178" width="10.42578125" style="25" bestFit="1" customWidth="1"/>
    <col min="7179" max="7184" width="11.28515625" style="25" customWidth="1"/>
    <col min="7185" max="7424" width="8.85546875" style="25"/>
    <col min="7425" max="7425" width="52.7109375" style="25" customWidth="1"/>
    <col min="7426" max="7426" width="15.42578125" style="25" customWidth="1"/>
    <col min="7427" max="7427" width="12" style="25" customWidth="1"/>
    <col min="7428" max="7428" width="12.42578125" style="25" customWidth="1"/>
    <col min="7429" max="7432" width="12" style="25" customWidth="1"/>
    <col min="7433" max="7433" width="13.42578125" style="25" bestFit="1" customWidth="1"/>
    <col min="7434" max="7434" width="10.42578125" style="25" bestFit="1" customWidth="1"/>
    <col min="7435" max="7440" width="11.28515625" style="25" customWidth="1"/>
    <col min="7441" max="7680" width="8.85546875" style="25"/>
    <col min="7681" max="7681" width="52.7109375" style="25" customWidth="1"/>
    <col min="7682" max="7682" width="15.42578125" style="25" customWidth="1"/>
    <col min="7683" max="7683" width="12" style="25" customWidth="1"/>
    <col min="7684" max="7684" width="12.42578125" style="25" customWidth="1"/>
    <col min="7685" max="7688" width="12" style="25" customWidth="1"/>
    <col min="7689" max="7689" width="13.42578125" style="25" bestFit="1" customWidth="1"/>
    <col min="7690" max="7690" width="10.42578125" style="25" bestFit="1" customWidth="1"/>
    <col min="7691" max="7696" width="11.28515625" style="25" customWidth="1"/>
    <col min="7697" max="7936" width="8.85546875" style="25"/>
    <col min="7937" max="7937" width="52.7109375" style="25" customWidth="1"/>
    <col min="7938" max="7938" width="15.42578125" style="25" customWidth="1"/>
    <col min="7939" max="7939" width="12" style="25" customWidth="1"/>
    <col min="7940" max="7940" width="12.42578125" style="25" customWidth="1"/>
    <col min="7941" max="7944" width="12" style="25" customWidth="1"/>
    <col min="7945" max="7945" width="13.42578125" style="25" bestFit="1" customWidth="1"/>
    <col min="7946" max="7946" width="10.42578125" style="25" bestFit="1" customWidth="1"/>
    <col min="7947" max="7952" width="11.28515625" style="25" customWidth="1"/>
    <col min="7953" max="8192" width="8.85546875" style="25"/>
    <col min="8193" max="8193" width="52.7109375" style="25" customWidth="1"/>
    <col min="8194" max="8194" width="15.42578125" style="25" customWidth="1"/>
    <col min="8195" max="8195" width="12" style="25" customWidth="1"/>
    <col min="8196" max="8196" width="12.42578125" style="25" customWidth="1"/>
    <col min="8197" max="8200" width="12" style="25" customWidth="1"/>
    <col min="8201" max="8201" width="13.42578125" style="25" bestFit="1" customWidth="1"/>
    <col min="8202" max="8202" width="10.42578125" style="25" bestFit="1" customWidth="1"/>
    <col min="8203" max="8208" width="11.28515625" style="25" customWidth="1"/>
    <col min="8209" max="8448" width="8.85546875" style="25"/>
    <col min="8449" max="8449" width="52.7109375" style="25" customWidth="1"/>
    <col min="8450" max="8450" width="15.42578125" style="25" customWidth="1"/>
    <col min="8451" max="8451" width="12" style="25" customWidth="1"/>
    <col min="8452" max="8452" width="12.42578125" style="25" customWidth="1"/>
    <col min="8453" max="8456" width="12" style="25" customWidth="1"/>
    <col min="8457" max="8457" width="13.42578125" style="25" bestFit="1" customWidth="1"/>
    <col min="8458" max="8458" width="10.42578125" style="25" bestFit="1" customWidth="1"/>
    <col min="8459" max="8464" width="11.28515625" style="25" customWidth="1"/>
    <col min="8465" max="8704" width="8.85546875" style="25"/>
    <col min="8705" max="8705" width="52.7109375" style="25" customWidth="1"/>
    <col min="8706" max="8706" width="15.42578125" style="25" customWidth="1"/>
    <col min="8707" max="8707" width="12" style="25" customWidth="1"/>
    <col min="8708" max="8708" width="12.42578125" style="25" customWidth="1"/>
    <col min="8709" max="8712" width="12" style="25" customWidth="1"/>
    <col min="8713" max="8713" width="13.42578125" style="25" bestFit="1" customWidth="1"/>
    <col min="8714" max="8714" width="10.42578125" style="25" bestFit="1" customWidth="1"/>
    <col min="8715" max="8720" width="11.28515625" style="25" customWidth="1"/>
    <col min="8721" max="8960" width="8.85546875" style="25"/>
    <col min="8961" max="8961" width="52.7109375" style="25" customWidth="1"/>
    <col min="8962" max="8962" width="15.42578125" style="25" customWidth="1"/>
    <col min="8963" max="8963" width="12" style="25" customWidth="1"/>
    <col min="8964" max="8964" width="12.42578125" style="25" customWidth="1"/>
    <col min="8965" max="8968" width="12" style="25" customWidth="1"/>
    <col min="8969" max="8969" width="13.42578125" style="25" bestFit="1" customWidth="1"/>
    <col min="8970" max="8970" width="10.42578125" style="25" bestFit="1" customWidth="1"/>
    <col min="8971" max="8976" width="11.28515625" style="25" customWidth="1"/>
    <col min="8977" max="9216" width="8.85546875" style="25"/>
    <col min="9217" max="9217" width="52.7109375" style="25" customWidth="1"/>
    <col min="9218" max="9218" width="15.42578125" style="25" customWidth="1"/>
    <col min="9219" max="9219" width="12" style="25" customWidth="1"/>
    <col min="9220" max="9220" width="12.42578125" style="25" customWidth="1"/>
    <col min="9221" max="9224" width="12" style="25" customWidth="1"/>
    <col min="9225" max="9225" width="13.42578125" style="25" bestFit="1" customWidth="1"/>
    <col min="9226" max="9226" width="10.42578125" style="25" bestFit="1" customWidth="1"/>
    <col min="9227" max="9232" width="11.28515625" style="25" customWidth="1"/>
    <col min="9233" max="9472" width="8.85546875" style="25"/>
    <col min="9473" max="9473" width="52.7109375" style="25" customWidth="1"/>
    <col min="9474" max="9474" width="15.42578125" style="25" customWidth="1"/>
    <col min="9475" max="9475" width="12" style="25" customWidth="1"/>
    <col min="9476" max="9476" width="12.42578125" style="25" customWidth="1"/>
    <col min="9477" max="9480" width="12" style="25" customWidth="1"/>
    <col min="9481" max="9481" width="13.42578125" style="25" bestFit="1" customWidth="1"/>
    <col min="9482" max="9482" width="10.42578125" style="25" bestFit="1" customWidth="1"/>
    <col min="9483" max="9488" width="11.28515625" style="25" customWidth="1"/>
    <col min="9489" max="9728" width="8.85546875" style="25"/>
    <col min="9729" max="9729" width="52.7109375" style="25" customWidth="1"/>
    <col min="9730" max="9730" width="15.42578125" style="25" customWidth="1"/>
    <col min="9731" max="9731" width="12" style="25" customWidth="1"/>
    <col min="9732" max="9732" width="12.42578125" style="25" customWidth="1"/>
    <col min="9733" max="9736" width="12" style="25" customWidth="1"/>
    <col min="9737" max="9737" width="13.42578125" style="25" bestFit="1" customWidth="1"/>
    <col min="9738" max="9738" width="10.42578125" style="25" bestFit="1" customWidth="1"/>
    <col min="9739" max="9744" width="11.28515625" style="25" customWidth="1"/>
    <col min="9745" max="9984" width="8.85546875" style="25"/>
    <col min="9985" max="9985" width="52.7109375" style="25" customWidth="1"/>
    <col min="9986" max="9986" width="15.42578125" style="25" customWidth="1"/>
    <col min="9987" max="9987" width="12" style="25" customWidth="1"/>
    <col min="9988" max="9988" width="12.42578125" style="25" customWidth="1"/>
    <col min="9989" max="9992" width="12" style="25" customWidth="1"/>
    <col min="9993" max="9993" width="13.42578125" style="25" bestFit="1" customWidth="1"/>
    <col min="9994" max="9994" width="10.42578125" style="25" bestFit="1" customWidth="1"/>
    <col min="9995" max="10000" width="11.28515625" style="25" customWidth="1"/>
    <col min="10001" max="10240" width="8.85546875" style="25"/>
    <col min="10241" max="10241" width="52.7109375" style="25" customWidth="1"/>
    <col min="10242" max="10242" width="15.42578125" style="25" customWidth="1"/>
    <col min="10243" max="10243" width="12" style="25" customWidth="1"/>
    <col min="10244" max="10244" width="12.42578125" style="25" customWidth="1"/>
    <col min="10245" max="10248" width="12" style="25" customWidth="1"/>
    <col min="10249" max="10249" width="13.42578125" style="25" bestFit="1" customWidth="1"/>
    <col min="10250" max="10250" width="10.42578125" style="25" bestFit="1" customWidth="1"/>
    <col min="10251" max="10256" width="11.28515625" style="25" customWidth="1"/>
    <col min="10257" max="10496" width="8.85546875" style="25"/>
    <col min="10497" max="10497" width="52.7109375" style="25" customWidth="1"/>
    <col min="10498" max="10498" width="15.42578125" style="25" customWidth="1"/>
    <col min="10499" max="10499" width="12" style="25" customWidth="1"/>
    <col min="10500" max="10500" width="12.42578125" style="25" customWidth="1"/>
    <col min="10501" max="10504" width="12" style="25" customWidth="1"/>
    <col min="10505" max="10505" width="13.42578125" style="25" bestFit="1" customWidth="1"/>
    <col min="10506" max="10506" width="10.42578125" style="25" bestFit="1" customWidth="1"/>
    <col min="10507" max="10512" width="11.28515625" style="25" customWidth="1"/>
    <col min="10513" max="10752" width="8.85546875" style="25"/>
    <col min="10753" max="10753" width="52.7109375" style="25" customWidth="1"/>
    <col min="10754" max="10754" width="15.42578125" style="25" customWidth="1"/>
    <col min="10755" max="10755" width="12" style="25" customWidth="1"/>
    <col min="10756" max="10756" width="12.42578125" style="25" customWidth="1"/>
    <col min="10757" max="10760" width="12" style="25" customWidth="1"/>
    <col min="10761" max="10761" width="13.42578125" style="25" bestFit="1" customWidth="1"/>
    <col min="10762" max="10762" width="10.42578125" style="25" bestFit="1" customWidth="1"/>
    <col min="10763" max="10768" width="11.28515625" style="25" customWidth="1"/>
    <col min="10769" max="11008" width="8.85546875" style="25"/>
    <col min="11009" max="11009" width="52.7109375" style="25" customWidth="1"/>
    <col min="11010" max="11010" width="15.42578125" style="25" customWidth="1"/>
    <col min="11011" max="11011" width="12" style="25" customWidth="1"/>
    <col min="11012" max="11012" width="12.42578125" style="25" customWidth="1"/>
    <col min="11013" max="11016" width="12" style="25" customWidth="1"/>
    <col min="11017" max="11017" width="13.42578125" style="25" bestFit="1" customWidth="1"/>
    <col min="11018" max="11018" width="10.42578125" style="25" bestFit="1" customWidth="1"/>
    <col min="11019" max="11024" width="11.28515625" style="25" customWidth="1"/>
    <col min="11025" max="11264" width="8.85546875" style="25"/>
    <col min="11265" max="11265" width="52.7109375" style="25" customWidth="1"/>
    <col min="11266" max="11266" width="15.42578125" style="25" customWidth="1"/>
    <col min="11267" max="11267" width="12" style="25" customWidth="1"/>
    <col min="11268" max="11268" width="12.42578125" style="25" customWidth="1"/>
    <col min="11269" max="11272" width="12" style="25" customWidth="1"/>
    <col min="11273" max="11273" width="13.42578125" style="25" bestFit="1" customWidth="1"/>
    <col min="11274" max="11274" width="10.42578125" style="25" bestFit="1" customWidth="1"/>
    <col min="11275" max="11280" width="11.28515625" style="25" customWidth="1"/>
    <col min="11281" max="11520" width="8.85546875" style="25"/>
    <col min="11521" max="11521" width="52.7109375" style="25" customWidth="1"/>
    <col min="11522" max="11522" width="15.42578125" style="25" customWidth="1"/>
    <col min="11523" max="11523" width="12" style="25" customWidth="1"/>
    <col min="11524" max="11524" width="12.42578125" style="25" customWidth="1"/>
    <col min="11525" max="11528" width="12" style="25" customWidth="1"/>
    <col min="11529" max="11529" width="13.42578125" style="25" bestFit="1" customWidth="1"/>
    <col min="11530" max="11530" width="10.42578125" style="25" bestFit="1" customWidth="1"/>
    <col min="11531" max="11536" width="11.28515625" style="25" customWidth="1"/>
    <col min="11537" max="11776" width="8.85546875" style="25"/>
    <col min="11777" max="11777" width="52.7109375" style="25" customWidth="1"/>
    <col min="11778" max="11778" width="15.42578125" style="25" customWidth="1"/>
    <col min="11779" max="11779" width="12" style="25" customWidth="1"/>
    <col min="11780" max="11780" width="12.42578125" style="25" customWidth="1"/>
    <col min="11781" max="11784" width="12" style="25" customWidth="1"/>
    <col min="11785" max="11785" width="13.42578125" style="25" bestFit="1" customWidth="1"/>
    <col min="11786" max="11786" width="10.42578125" style="25" bestFit="1" customWidth="1"/>
    <col min="11787" max="11792" width="11.28515625" style="25" customWidth="1"/>
    <col min="11793" max="12032" width="8.85546875" style="25"/>
    <col min="12033" max="12033" width="52.7109375" style="25" customWidth="1"/>
    <col min="12034" max="12034" width="15.42578125" style="25" customWidth="1"/>
    <col min="12035" max="12035" width="12" style="25" customWidth="1"/>
    <col min="12036" max="12036" width="12.42578125" style="25" customWidth="1"/>
    <col min="12037" max="12040" width="12" style="25" customWidth="1"/>
    <col min="12041" max="12041" width="13.42578125" style="25" bestFit="1" customWidth="1"/>
    <col min="12042" max="12042" width="10.42578125" style="25" bestFit="1" customWidth="1"/>
    <col min="12043" max="12048" width="11.28515625" style="25" customWidth="1"/>
    <col min="12049" max="12288" width="8.85546875" style="25"/>
    <col min="12289" max="12289" width="52.7109375" style="25" customWidth="1"/>
    <col min="12290" max="12290" width="15.42578125" style="25" customWidth="1"/>
    <col min="12291" max="12291" width="12" style="25" customWidth="1"/>
    <col min="12292" max="12292" width="12.42578125" style="25" customWidth="1"/>
    <col min="12293" max="12296" width="12" style="25" customWidth="1"/>
    <col min="12297" max="12297" width="13.42578125" style="25" bestFit="1" customWidth="1"/>
    <col min="12298" max="12298" width="10.42578125" style="25" bestFit="1" customWidth="1"/>
    <col min="12299" max="12304" width="11.28515625" style="25" customWidth="1"/>
    <col min="12305" max="12544" width="8.85546875" style="25"/>
    <col min="12545" max="12545" width="52.7109375" style="25" customWidth="1"/>
    <col min="12546" max="12546" width="15.42578125" style="25" customWidth="1"/>
    <col min="12547" max="12547" width="12" style="25" customWidth="1"/>
    <col min="12548" max="12548" width="12.42578125" style="25" customWidth="1"/>
    <col min="12549" max="12552" width="12" style="25" customWidth="1"/>
    <col min="12553" max="12553" width="13.42578125" style="25" bestFit="1" customWidth="1"/>
    <col min="12554" max="12554" width="10.42578125" style="25" bestFit="1" customWidth="1"/>
    <col min="12555" max="12560" width="11.28515625" style="25" customWidth="1"/>
    <col min="12561" max="12800" width="8.85546875" style="25"/>
    <col min="12801" max="12801" width="52.7109375" style="25" customWidth="1"/>
    <col min="12802" max="12802" width="15.42578125" style="25" customWidth="1"/>
    <col min="12803" max="12803" width="12" style="25" customWidth="1"/>
    <col min="12804" max="12804" width="12.42578125" style="25" customWidth="1"/>
    <col min="12805" max="12808" width="12" style="25" customWidth="1"/>
    <col min="12809" max="12809" width="13.42578125" style="25" bestFit="1" customWidth="1"/>
    <col min="12810" max="12810" width="10.42578125" style="25" bestFit="1" customWidth="1"/>
    <col min="12811" max="12816" width="11.28515625" style="25" customWidth="1"/>
    <col min="12817" max="13056" width="8.85546875" style="25"/>
    <col min="13057" max="13057" width="52.7109375" style="25" customWidth="1"/>
    <col min="13058" max="13058" width="15.42578125" style="25" customWidth="1"/>
    <col min="13059" max="13059" width="12" style="25" customWidth="1"/>
    <col min="13060" max="13060" width="12.42578125" style="25" customWidth="1"/>
    <col min="13061" max="13064" width="12" style="25" customWidth="1"/>
    <col min="13065" max="13065" width="13.42578125" style="25" bestFit="1" customWidth="1"/>
    <col min="13066" max="13066" width="10.42578125" style="25" bestFit="1" customWidth="1"/>
    <col min="13067" max="13072" width="11.28515625" style="25" customWidth="1"/>
    <col min="13073" max="13312" width="8.85546875" style="25"/>
    <col min="13313" max="13313" width="52.7109375" style="25" customWidth="1"/>
    <col min="13314" max="13314" width="15.42578125" style="25" customWidth="1"/>
    <col min="13315" max="13315" width="12" style="25" customWidth="1"/>
    <col min="13316" max="13316" width="12.42578125" style="25" customWidth="1"/>
    <col min="13317" max="13320" width="12" style="25" customWidth="1"/>
    <col min="13321" max="13321" width="13.42578125" style="25" bestFit="1" customWidth="1"/>
    <col min="13322" max="13322" width="10.42578125" style="25" bestFit="1" customWidth="1"/>
    <col min="13323" max="13328" width="11.28515625" style="25" customWidth="1"/>
    <col min="13329" max="13568" width="8.85546875" style="25"/>
    <col min="13569" max="13569" width="52.7109375" style="25" customWidth="1"/>
    <col min="13570" max="13570" width="15.42578125" style="25" customWidth="1"/>
    <col min="13571" max="13571" width="12" style="25" customWidth="1"/>
    <col min="13572" max="13572" width="12.42578125" style="25" customWidth="1"/>
    <col min="13573" max="13576" width="12" style="25" customWidth="1"/>
    <col min="13577" max="13577" width="13.42578125" style="25" bestFit="1" customWidth="1"/>
    <col min="13578" max="13578" width="10.42578125" style="25" bestFit="1" customWidth="1"/>
    <col min="13579" max="13584" width="11.28515625" style="25" customWidth="1"/>
    <col min="13585" max="13824" width="8.85546875" style="25"/>
    <col min="13825" max="13825" width="52.7109375" style="25" customWidth="1"/>
    <col min="13826" max="13826" width="15.42578125" style="25" customWidth="1"/>
    <col min="13827" max="13827" width="12" style="25" customWidth="1"/>
    <col min="13828" max="13828" width="12.42578125" style="25" customWidth="1"/>
    <col min="13829" max="13832" width="12" style="25" customWidth="1"/>
    <col min="13833" max="13833" width="13.42578125" style="25" bestFit="1" customWidth="1"/>
    <col min="13834" max="13834" width="10.42578125" style="25" bestFit="1" customWidth="1"/>
    <col min="13835" max="13840" width="11.28515625" style="25" customWidth="1"/>
    <col min="13841" max="14080" width="8.85546875" style="25"/>
    <col min="14081" max="14081" width="52.7109375" style="25" customWidth="1"/>
    <col min="14082" max="14082" width="15.42578125" style="25" customWidth="1"/>
    <col min="14083" max="14083" width="12" style="25" customWidth="1"/>
    <col min="14084" max="14084" width="12.42578125" style="25" customWidth="1"/>
    <col min="14085" max="14088" width="12" style="25" customWidth="1"/>
    <col min="14089" max="14089" width="13.42578125" style="25" bestFit="1" customWidth="1"/>
    <col min="14090" max="14090" width="10.42578125" style="25" bestFit="1" customWidth="1"/>
    <col min="14091" max="14096" width="11.28515625" style="25" customWidth="1"/>
    <col min="14097" max="14336" width="8.85546875" style="25"/>
    <col min="14337" max="14337" width="52.7109375" style="25" customWidth="1"/>
    <col min="14338" max="14338" width="15.42578125" style="25" customWidth="1"/>
    <col min="14339" max="14339" width="12" style="25" customWidth="1"/>
    <col min="14340" max="14340" width="12.42578125" style="25" customWidth="1"/>
    <col min="14341" max="14344" width="12" style="25" customWidth="1"/>
    <col min="14345" max="14345" width="13.42578125" style="25" bestFit="1" customWidth="1"/>
    <col min="14346" max="14346" width="10.42578125" style="25" bestFit="1" customWidth="1"/>
    <col min="14347" max="14352" width="11.28515625" style="25" customWidth="1"/>
    <col min="14353" max="14592" width="8.85546875" style="25"/>
    <col min="14593" max="14593" width="52.7109375" style="25" customWidth="1"/>
    <col min="14594" max="14594" width="15.42578125" style="25" customWidth="1"/>
    <col min="14595" max="14595" width="12" style="25" customWidth="1"/>
    <col min="14596" max="14596" width="12.42578125" style="25" customWidth="1"/>
    <col min="14597" max="14600" width="12" style="25" customWidth="1"/>
    <col min="14601" max="14601" width="13.42578125" style="25" bestFit="1" customWidth="1"/>
    <col min="14602" max="14602" width="10.42578125" style="25" bestFit="1" customWidth="1"/>
    <col min="14603" max="14608" width="11.28515625" style="25" customWidth="1"/>
    <col min="14609" max="14848" width="8.85546875" style="25"/>
    <col min="14849" max="14849" width="52.7109375" style="25" customWidth="1"/>
    <col min="14850" max="14850" width="15.42578125" style="25" customWidth="1"/>
    <col min="14851" max="14851" width="12" style="25" customWidth="1"/>
    <col min="14852" max="14852" width="12.42578125" style="25" customWidth="1"/>
    <col min="14853" max="14856" width="12" style="25" customWidth="1"/>
    <col min="14857" max="14857" width="13.42578125" style="25" bestFit="1" customWidth="1"/>
    <col min="14858" max="14858" width="10.42578125" style="25" bestFit="1" customWidth="1"/>
    <col min="14859" max="14864" width="11.28515625" style="25" customWidth="1"/>
    <col min="14865" max="15104" width="8.85546875" style="25"/>
    <col min="15105" max="15105" width="52.7109375" style="25" customWidth="1"/>
    <col min="15106" max="15106" width="15.42578125" style="25" customWidth="1"/>
    <col min="15107" max="15107" width="12" style="25" customWidth="1"/>
    <col min="15108" max="15108" width="12.42578125" style="25" customWidth="1"/>
    <col min="15109" max="15112" width="12" style="25" customWidth="1"/>
    <col min="15113" max="15113" width="13.42578125" style="25" bestFit="1" customWidth="1"/>
    <col min="15114" max="15114" width="10.42578125" style="25" bestFit="1" customWidth="1"/>
    <col min="15115" max="15120" width="11.28515625" style="25" customWidth="1"/>
    <col min="15121" max="15360" width="8.85546875" style="25"/>
    <col min="15361" max="15361" width="52.7109375" style="25" customWidth="1"/>
    <col min="15362" max="15362" width="15.42578125" style="25" customWidth="1"/>
    <col min="15363" max="15363" width="12" style="25" customWidth="1"/>
    <col min="15364" max="15364" width="12.42578125" style="25" customWidth="1"/>
    <col min="15365" max="15368" width="12" style="25" customWidth="1"/>
    <col min="15369" max="15369" width="13.42578125" style="25" bestFit="1" customWidth="1"/>
    <col min="15370" max="15370" width="10.42578125" style="25" bestFit="1" customWidth="1"/>
    <col min="15371" max="15376" width="11.28515625" style="25" customWidth="1"/>
    <col min="15377" max="15616" width="8.85546875" style="25"/>
    <col min="15617" max="15617" width="52.7109375" style="25" customWidth="1"/>
    <col min="15618" max="15618" width="15.42578125" style="25" customWidth="1"/>
    <col min="15619" max="15619" width="12" style="25" customWidth="1"/>
    <col min="15620" max="15620" width="12.42578125" style="25" customWidth="1"/>
    <col min="15621" max="15624" width="12" style="25" customWidth="1"/>
    <col min="15625" max="15625" width="13.42578125" style="25" bestFit="1" customWidth="1"/>
    <col min="15626" max="15626" width="10.42578125" style="25" bestFit="1" customWidth="1"/>
    <col min="15627" max="15632" width="11.28515625" style="25" customWidth="1"/>
    <col min="15633" max="15872" width="8.85546875" style="25"/>
    <col min="15873" max="15873" width="52.7109375" style="25" customWidth="1"/>
    <col min="15874" max="15874" width="15.42578125" style="25" customWidth="1"/>
    <col min="15875" max="15875" width="12" style="25" customWidth="1"/>
    <col min="15876" max="15876" width="12.42578125" style="25" customWidth="1"/>
    <col min="15877" max="15880" width="12" style="25" customWidth="1"/>
    <col min="15881" max="15881" width="13.42578125" style="25" bestFit="1" customWidth="1"/>
    <col min="15882" max="15882" width="10.42578125" style="25" bestFit="1" customWidth="1"/>
    <col min="15883" max="15888" width="11.28515625" style="25" customWidth="1"/>
    <col min="15889" max="16128" width="8.85546875" style="25"/>
    <col min="16129" max="16129" width="52.7109375" style="25" customWidth="1"/>
    <col min="16130" max="16130" width="15.42578125" style="25" customWidth="1"/>
    <col min="16131" max="16131" width="12" style="25" customWidth="1"/>
    <col min="16132" max="16132" width="12.42578125" style="25" customWidth="1"/>
    <col min="16133" max="16136" width="12" style="25" customWidth="1"/>
    <col min="16137" max="16137" width="13.42578125" style="25" bestFit="1" customWidth="1"/>
    <col min="16138" max="16138" width="10.42578125" style="25" bestFit="1" customWidth="1"/>
    <col min="16139" max="16144" width="11.28515625" style="25" customWidth="1"/>
    <col min="16145" max="16384" width="8.85546875" style="25"/>
  </cols>
  <sheetData>
    <row r="1" spans="1:17" s="87" customFormat="1" ht="15.75" x14ac:dyDescent="0.25">
      <c r="B1" s="134"/>
      <c r="C1" s="135"/>
      <c r="D1" s="88"/>
      <c r="E1" s="89"/>
    </row>
    <row r="2" spans="1:17" s="87" customFormat="1" ht="15.75" x14ac:dyDescent="0.25">
      <c r="A2" s="90"/>
      <c r="B2" s="133" t="s">
        <v>0</v>
      </c>
      <c r="C2" s="136"/>
      <c r="E2" s="91"/>
    </row>
    <row r="3" spans="1:17" s="87" customFormat="1" ht="15.75" x14ac:dyDescent="0.25">
      <c r="B3" s="137" t="s">
        <v>40</v>
      </c>
      <c r="C3" s="136"/>
      <c r="E3" s="91"/>
    </row>
    <row r="4" spans="1:17" s="87" customFormat="1" ht="15.75" x14ac:dyDescent="0.25">
      <c r="B4" s="133" t="s">
        <v>39</v>
      </c>
      <c r="C4" s="136"/>
      <c r="E4" s="91"/>
    </row>
    <row r="5" spans="1:17" s="87" customFormat="1" ht="15.75" x14ac:dyDescent="0.25">
      <c r="B5" s="133"/>
      <c r="C5" s="136"/>
      <c r="E5" s="91"/>
    </row>
    <row r="6" spans="1:17" s="87" customFormat="1" ht="27" customHeight="1" thickBot="1" x14ac:dyDescent="0.3">
      <c r="B6" s="92"/>
      <c r="C6" s="93"/>
      <c r="D6" s="93"/>
      <c r="E6" s="94"/>
    </row>
    <row r="7" spans="1:17" s="6" customFormat="1" ht="24.75" hidden="1" thickTop="1" thickBot="1" x14ac:dyDescent="0.4">
      <c r="A7" s="7"/>
      <c r="B7" s="8"/>
      <c r="C7" s="9"/>
      <c r="D7" s="10"/>
      <c r="E7" s="10"/>
      <c r="F7" s="10"/>
      <c r="G7" s="10"/>
      <c r="H7" s="10"/>
      <c r="I7" s="10"/>
      <c r="J7" s="10"/>
      <c r="K7" s="11"/>
      <c r="L7" s="12"/>
      <c r="M7" s="12"/>
      <c r="N7" s="12"/>
      <c r="O7" s="12"/>
      <c r="P7" s="12"/>
      <c r="Q7" s="12"/>
    </row>
    <row r="8" spans="1:17" s="5" customFormat="1" ht="18.75" hidden="1" thickTop="1" x14ac:dyDescent="0.25">
      <c r="A8" s="13"/>
      <c r="B8" s="14"/>
      <c r="C8" s="15"/>
      <c r="D8" s="15"/>
      <c r="E8" s="15"/>
      <c r="F8" s="15"/>
      <c r="G8" s="15"/>
      <c r="H8" s="15"/>
      <c r="I8" s="15"/>
      <c r="J8" s="15"/>
      <c r="K8" s="16"/>
      <c r="L8" s="17"/>
      <c r="M8" s="17"/>
      <c r="N8" s="17"/>
      <c r="O8" s="17"/>
      <c r="P8" s="17"/>
      <c r="Q8" s="17"/>
    </row>
    <row r="9" spans="1:17" s="5" customFormat="1" ht="18" hidden="1" x14ac:dyDescent="0.25">
      <c r="A9" s="13"/>
      <c r="B9" s="14"/>
      <c r="C9" s="15"/>
      <c r="D9" s="15"/>
      <c r="E9" s="15"/>
      <c r="F9" s="15"/>
      <c r="G9" s="15"/>
      <c r="H9" s="15"/>
      <c r="I9" s="15"/>
      <c r="J9" s="15"/>
      <c r="K9" s="16"/>
      <c r="L9" s="17"/>
      <c r="M9" s="17"/>
      <c r="N9" s="17"/>
      <c r="O9" s="17"/>
      <c r="P9" s="17"/>
      <c r="Q9" s="17"/>
    </row>
    <row r="10" spans="1:17" s="5" customFormat="1" ht="15.75" hidden="1" x14ac:dyDescent="0.25">
      <c r="A10" s="18"/>
      <c r="B10" s="14"/>
      <c r="C10" s="15"/>
      <c r="D10" s="15"/>
      <c r="E10" s="15"/>
      <c r="F10" s="15"/>
      <c r="G10" s="15"/>
      <c r="H10" s="15"/>
      <c r="I10" s="15"/>
      <c r="J10" s="15"/>
      <c r="K10" s="16"/>
      <c r="L10" s="17"/>
      <c r="M10" s="17"/>
      <c r="N10" s="17"/>
      <c r="O10" s="17"/>
      <c r="P10" s="17"/>
      <c r="Q10" s="17"/>
    </row>
    <row r="11" spans="1:17" s="5" customFormat="1" hidden="1" x14ac:dyDescent="0.25">
      <c r="A11" s="19"/>
      <c r="B11" s="14"/>
      <c r="C11" s="15"/>
      <c r="D11" s="15"/>
      <c r="E11" s="15"/>
      <c r="F11" s="15"/>
      <c r="G11" s="15"/>
      <c r="H11" s="15"/>
      <c r="I11" s="15"/>
      <c r="J11" s="15"/>
      <c r="K11" s="16"/>
      <c r="L11" s="17"/>
      <c r="M11" s="17"/>
      <c r="N11" s="17"/>
      <c r="O11" s="17"/>
      <c r="P11" s="17"/>
      <c r="Q11" s="17"/>
    </row>
    <row r="12" spans="1:17" s="5" customFormat="1" ht="15.75" hidden="1" x14ac:dyDescent="0.25">
      <c r="A12" s="20"/>
      <c r="B12" s="21"/>
      <c r="C12" s="15"/>
      <c r="D12" s="15"/>
      <c r="E12" s="15"/>
      <c r="F12" s="15"/>
      <c r="G12" s="15"/>
      <c r="H12" s="15"/>
      <c r="I12" s="15"/>
      <c r="J12" s="15"/>
      <c r="K12" s="16"/>
      <c r="L12" s="17"/>
      <c r="M12" s="17"/>
      <c r="N12" s="17"/>
      <c r="O12" s="17"/>
      <c r="P12" s="17"/>
      <c r="Q12" s="17"/>
    </row>
    <row r="13" spans="1:17" s="6" customFormat="1" ht="16.5" hidden="1" thickBot="1" x14ac:dyDescent="0.3">
      <c r="A13" s="119"/>
      <c r="B13" s="120"/>
      <c r="C13" s="121"/>
      <c r="D13" s="121"/>
      <c r="E13" s="121"/>
      <c r="F13" s="121"/>
      <c r="G13" s="121"/>
      <c r="H13" s="10"/>
      <c r="I13" s="10"/>
      <c r="J13" s="10"/>
      <c r="K13" s="11"/>
      <c r="L13" s="12"/>
      <c r="M13" s="12"/>
      <c r="N13" s="12"/>
      <c r="O13" s="12"/>
      <c r="P13" s="12"/>
      <c r="Q13" s="12"/>
    </row>
    <row r="14" spans="1:17" x14ac:dyDescent="0.25">
      <c r="A14" s="122" t="s">
        <v>38</v>
      </c>
      <c r="B14" s="123"/>
      <c r="C14" s="124"/>
      <c r="D14" s="124"/>
      <c r="E14" s="125"/>
      <c r="F14" s="127"/>
      <c r="G14" s="127"/>
      <c r="H14" s="22"/>
      <c r="I14" s="22"/>
      <c r="J14" s="22"/>
      <c r="K14" s="23"/>
      <c r="L14" s="24"/>
      <c r="M14" s="24"/>
      <c r="N14" s="24"/>
      <c r="O14" s="24"/>
      <c r="P14" s="24"/>
      <c r="Q14" s="24"/>
    </row>
    <row r="15" spans="1:17" ht="15" customHeight="1" x14ac:dyDescent="0.25">
      <c r="A15" s="126"/>
      <c r="B15" s="113"/>
      <c r="C15" s="127"/>
      <c r="D15" s="127"/>
      <c r="E15" s="53"/>
      <c r="F15" s="127"/>
      <c r="G15" s="127"/>
      <c r="H15" s="22"/>
      <c r="I15" s="22"/>
      <c r="J15" s="22"/>
      <c r="K15" s="23"/>
      <c r="L15" s="24"/>
      <c r="M15" s="24"/>
      <c r="N15" s="24"/>
      <c r="O15" s="24"/>
      <c r="P15" s="24"/>
      <c r="Q15" s="24"/>
    </row>
    <row r="16" spans="1:17" ht="15" customHeight="1" thickBot="1" x14ac:dyDescent="0.3">
      <c r="A16" s="128"/>
      <c r="B16" s="129"/>
      <c r="C16" s="130"/>
      <c r="D16" s="131"/>
      <c r="E16" s="132"/>
      <c r="F16" s="127"/>
      <c r="G16" s="127"/>
      <c r="H16" s="22"/>
      <c r="I16" s="22"/>
      <c r="J16" s="22"/>
      <c r="K16" s="22"/>
      <c r="L16" s="22"/>
      <c r="M16" s="22"/>
      <c r="N16" s="22"/>
      <c r="O16" s="22"/>
      <c r="P16" s="22"/>
      <c r="Q16" s="22"/>
    </row>
    <row r="17" spans="1:17" s="22" customFormat="1" ht="15" customHeight="1" x14ac:dyDescent="0.25">
      <c r="A17" s="26"/>
      <c r="B17" s="27"/>
      <c r="K17" s="23"/>
      <c r="L17" s="24"/>
      <c r="M17" s="24"/>
      <c r="N17" s="24"/>
      <c r="O17" s="24"/>
      <c r="P17" s="24"/>
      <c r="Q17" s="24"/>
    </row>
    <row r="18" spans="1:17" s="22" customFormat="1" ht="15" customHeight="1" x14ac:dyDescent="0.2">
      <c r="A18" s="28" t="s">
        <v>30</v>
      </c>
      <c r="B18" s="97">
        <v>2023</v>
      </c>
      <c r="K18" s="23"/>
      <c r="L18" s="24"/>
      <c r="M18" s="24"/>
      <c r="N18" s="24"/>
      <c r="O18" s="24"/>
      <c r="P18" s="24"/>
      <c r="Q18" s="24"/>
    </row>
    <row r="19" spans="1:17" ht="18" customHeight="1" x14ac:dyDescent="0.25">
      <c r="A19" s="28" t="s">
        <v>1</v>
      </c>
      <c r="B19" s="1" t="s">
        <v>2</v>
      </c>
      <c r="C19" s="22"/>
      <c r="D19" s="22"/>
      <c r="E19" s="22"/>
      <c r="F19" s="22"/>
      <c r="G19" s="22"/>
      <c r="H19" s="22"/>
      <c r="I19" s="22"/>
      <c r="J19" s="22"/>
      <c r="K19" s="23"/>
      <c r="L19" s="24"/>
      <c r="M19" s="24"/>
      <c r="N19" s="24"/>
      <c r="O19" s="24"/>
      <c r="P19" s="24"/>
      <c r="Q19" s="24"/>
    </row>
    <row r="20" spans="1:17" ht="18" customHeight="1" x14ac:dyDescent="0.25">
      <c r="A20" s="28" t="s">
        <v>36</v>
      </c>
      <c r="B20" s="1" t="s">
        <v>2</v>
      </c>
      <c r="C20" s="110">
        <f>VLOOKUP(B18,$D$54:$E$58,2,FALSE)</f>
        <v>0.8</v>
      </c>
      <c r="D20" s="111" t="s">
        <v>37</v>
      </c>
      <c r="E20" s="112"/>
      <c r="F20" s="22"/>
      <c r="G20" s="22"/>
      <c r="H20" s="22"/>
      <c r="I20" s="22"/>
      <c r="J20" s="22"/>
      <c r="K20" s="23"/>
      <c r="L20" s="24"/>
      <c r="M20" s="24"/>
      <c r="N20" s="24"/>
      <c r="O20" s="24"/>
      <c r="P20" s="24"/>
      <c r="Q20" s="24"/>
    </row>
    <row r="21" spans="1:17" ht="18" customHeight="1" x14ac:dyDescent="0.25">
      <c r="A21" s="28" t="s">
        <v>3</v>
      </c>
      <c r="B21" s="2">
        <v>1</v>
      </c>
      <c r="C21" s="22"/>
      <c r="D21" s="29"/>
      <c r="E21" s="22"/>
      <c r="F21" s="22"/>
      <c r="G21" s="22"/>
      <c r="H21" s="22"/>
      <c r="I21" s="22"/>
      <c r="J21" s="22"/>
      <c r="K21" s="23"/>
      <c r="L21" s="24"/>
      <c r="M21" s="24"/>
      <c r="N21" s="24"/>
      <c r="O21" s="24"/>
      <c r="P21" s="24"/>
      <c r="Q21" s="24"/>
    </row>
    <row r="22" spans="1:17" ht="18" customHeight="1" x14ac:dyDescent="0.25">
      <c r="A22" s="28" t="s">
        <v>4</v>
      </c>
      <c r="B22" s="3">
        <v>2000000</v>
      </c>
      <c r="C22" s="22"/>
      <c r="D22" s="30"/>
      <c r="E22" s="22"/>
      <c r="F22" s="22"/>
      <c r="G22" s="22"/>
      <c r="H22" s="22"/>
      <c r="I22" s="22"/>
      <c r="J22" s="22"/>
      <c r="K22" s="23"/>
      <c r="L22" s="24"/>
      <c r="M22" s="24"/>
      <c r="N22" s="24"/>
      <c r="O22" s="24"/>
      <c r="P22" s="24"/>
      <c r="Q22" s="24"/>
    </row>
    <row r="23" spans="1:17" ht="18" customHeight="1" x14ac:dyDescent="0.25">
      <c r="A23" s="28" t="s">
        <v>5</v>
      </c>
      <c r="B23" s="74">
        <f>+B22*B21</f>
        <v>2000000</v>
      </c>
      <c r="C23" s="22"/>
      <c r="D23" s="22"/>
      <c r="E23" s="22"/>
      <c r="F23" s="22"/>
      <c r="G23" s="22"/>
      <c r="H23" s="22"/>
      <c r="I23" s="22"/>
      <c r="J23" s="22"/>
      <c r="K23" s="23"/>
      <c r="L23" s="24"/>
      <c r="M23" s="24"/>
      <c r="N23" s="24"/>
      <c r="O23" s="24"/>
      <c r="P23" s="24"/>
      <c r="Q23" s="24"/>
    </row>
    <row r="24" spans="1:17" ht="18" customHeight="1" x14ac:dyDescent="0.25">
      <c r="A24" s="28" t="s">
        <v>6</v>
      </c>
      <c r="B24" s="4">
        <v>0.4</v>
      </c>
      <c r="C24" s="22"/>
      <c r="D24" s="22"/>
      <c r="E24" s="22"/>
      <c r="F24" s="22"/>
      <c r="G24" s="22"/>
      <c r="H24" s="22"/>
      <c r="I24" s="22"/>
      <c r="J24" s="22"/>
      <c r="K24" s="23"/>
      <c r="L24" s="24"/>
      <c r="M24" s="24"/>
      <c r="N24" s="24"/>
      <c r="O24" s="24"/>
      <c r="P24" s="24"/>
      <c r="Q24" s="24"/>
    </row>
    <row r="25" spans="1:17" ht="15.75" x14ac:dyDescent="0.25">
      <c r="A25" s="28" t="s">
        <v>7</v>
      </c>
      <c r="B25" s="1" t="s">
        <v>8</v>
      </c>
      <c r="C25" s="22"/>
      <c r="D25" s="22"/>
      <c r="E25" s="22"/>
      <c r="F25" s="22"/>
      <c r="G25" s="22"/>
      <c r="H25" s="22"/>
      <c r="I25" s="22"/>
      <c r="J25" s="22"/>
      <c r="K25" s="23"/>
      <c r="L25" s="24"/>
      <c r="M25" s="24"/>
      <c r="N25" s="24"/>
      <c r="O25" s="24"/>
      <c r="P25" s="24"/>
      <c r="Q25" s="24"/>
    </row>
    <row r="26" spans="1:17" ht="15.75" thickBot="1" x14ac:dyDescent="0.3">
      <c r="A26" s="22"/>
      <c r="B26" s="27"/>
      <c r="C26" s="22"/>
      <c r="D26" s="22"/>
      <c r="E26" s="22"/>
      <c r="F26" s="22"/>
      <c r="G26" s="22"/>
      <c r="H26" s="22"/>
      <c r="I26" s="22"/>
      <c r="J26" s="22"/>
      <c r="K26" s="23"/>
      <c r="L26" s="24"/>
      <c r="M26" s="24"/>
      <c r="N26" s="24"/>
      <c r="O26" s="24"/>
      <c r="P26" s="24"/>
      <c r="Q26" s="24"/>
    </row>
    <row r="27" spans="1:17" ht="16.5" thickBot="1" x14ac:dyDescent="0.3">
      <c r="A27" s="31" t="s">
        <v>9</v>
      </c>
      <c r="B27" s="32">
        <f>B18</f>
        <v>2023</v>
      </c>
      <c r="C27" s="32">
        <f>B27+1</f>
        <v>2024</v>
      </c>
      <c r="D27" s="32">
        <f t="shared" ref="D27:G27" si="0">C27+1</f>
        <v>2025</v>
      </c>
      <c r="E27" s="32">
        <f t="shared" si="0"/>
        <v>2026</v>
      </c>
      <c r="F27" s="32">
        <f t="shared" si="0"/>
        <v>2027</v>
      </c>
      <c r="G27" s="32">
        <f t="shared" si="0"/>
        <v>2028</v>
      </c>
      <c r="H27" s="33" t="s">
        <v>29</v>
      </c>
      <c r="I27" s="34"/>
      <c r="J27" s="22"/>
      <c r="K27" s="23"/>
      <c r="L27" s="24"/>
      <c r="M27" s="24"/>
      <c r="N27" s="24"/>
      <c r="O27" s="24"/>
      <c r="P27" s="24"/>
      <c r="Q27" s="24"/>
    </row>
    <row r="28" spans="1:17" x14ac:dyDescent="0.25">
      <c r="A28" s="35"/>
      <c r="B28" s="36"/>
      <c r="C28" s="37"/>
      <c r="D28" s="37"/>
      <c r="E28" s="37"/>
      <c r="F28" s="37"/>
      <c r="G28" s="37"/>
      <c r="H28" s="38"/>
      <c r="I28" s="34"/>
      <c r="J28" s="22"/>
      <c r="K28" s="23"/>
      <c r="L28" s="24"/>
      <c r="M28" s="24"/>
      <c r="N28" s="24"/>
      <c r="O28" s="24"/>
      <c r="P28" s="24"/>
      <c r="Q28" s="24"/>
    </row>
    <row r="29" spans="1:17" x14ac:dyDescent="0.25">
      <c r="A29" s="39" t="s">
        <v>10</v>
      </c>
      <c r="B29" s="75">
        <f>+B59</f>
        <v>1160000</v>
      </c>
      <c r="C29" s="40"/>
      <c r="D29" s="40"/>
      <c r="E29" s="40"/>
      <c r="F29" s="40"/>
      <c r="G29" s="40"/>
      <c r="H29" s="77">
        <f>SUM(B29:G29)</f>
        <v>1160000</v>
      </c>
      <c r="I29" s="22"/>
      <c r="J29" s="22"/>
      <c r="K29" s="41"/>
      <c r="L29" s="41"/>
      <c r="M29" s="41"/>
      <c r="N29" s="41"/>
      <c r="O29" s="24"/>
      <c r="P29" s="24"/>
      <c r="Q29" s="24"/>
    </row>
    <row r="30" spans="1:17" x14ac:dyDescent="0.25">
      <c r="A30" s="42" t="s">
        <v>35</v>
      </c>
      <c r="B30" s="76">
        <f>IF(B20="YES",B61*VLOOKUP(B18,$D$54:$E$58,2,FALSE),0)</f>
        <v>672000</v>
      </c>
      <c r="C30" s="43"/>
      <c r="D30" s="44"/>
      <c r="E30" s="44"/>
      <c r="F30" s="44"/>
      <c r="G30" s="44"/>
      <c r="H30" s="78">
        <f>SUM(B30:G30)</f>
        <v>672000</v>
      </c>
      <c r="I30" s="22"/>
      <c r="J30" s="22"/>
      <c r="K30" s="41"/>
      <c r="L30" s="41"/>
      <c r="M30" s="41"/>
      <c r="N30" s="41"/>
      <c r="O30" s="24"/>
      <c r="P30" s="24"/>
      <c r="Q30" s="24"/>
    </row>
    <row r="31" spans="1:17" x14ac:dyDescent="0.25">
      <c r="A31" s="42" t="s">
        <v>11</v>
      </c>
      <c r="B31" s="76">
        <f t="shared" ref="B31:G31" si="1">IF($B$25="NO",(($B23-$B29-$B30)*D46),($B23-$B29-$B30)*D50)</f>
        <v>33600</v>
      </c>
      <c r="C31" s="76">
        <f t="shared" si="1"/>
        <v>53760</v>
      </c>
      <c r="D31" s="76">
        <f t="shared" si="1"/>
        <v>32256</v>
      </c>
      <c r="E31" s="76">
        <f t="shared" si="1"/>
        <v>19353.599999999999</v>
      </c>
      <c r="F31" s="76">
        <f t="shared" si="1"/>
        <v>19353.599999999999</v>
      </c>
      <c r="G31" s="76">
        <f t="shared" si="1"/>
        <v>9676.7999999999993</v>
      </c>
      <c r="H31" s="78">
        <f>SUM(B31:G31)</f>
        <v>168000</v>
      </c>
      <c r="I31" s="45"/>
      <c r="J31" s="22"/>
      <c r="K31" s="41"/>
      <c r="L31" s="41"/>
      <c r="M31" s="41"/>
      <c r="N31" s="41"/>
      <c r="O31" s="46"/>
      <c r="P31" s="46"/>
      <c r="Q31" s="24"/>
    </row>
    <row r="32" spans="1:17" x14ac:dyDescent="0.25">
      <c r="A32" s="35"/>
      <c r="B32" s="47"/>
      <c r="C32" s="47"/>
      <c r="D32" s="47"/>
      <c r="E32" s="47"/>
      <c r="F32" s="47"/>
      <c r="G32" s="47"/>
      <c r="H32" s="48"/>
      <c r="I32" s="22"/>
      <c r="J32" s="22"/>
      <c r="K32" s="41"/>
      <c r="L32" s="41"/>
      <c r="M32" s="41"/>
      <c r="N32" s="41"/>
      <c r="O32" s="24"/>
      <c r="P32" s="24"/>
      <c r="Q32" s="24"/>
    </row>
    <row r="33" spans="1:17" x14ac:dyDescent="0.25">
      <c r="A33" s="39" t="s">
        <v>12</v>
      </c>
      <c r="B33" s="79">
        <f t="shared" ref="B33:H33" si="2">SUM(B29:B32)</f>
        <v>1865600</v>
      </c>
      <c r="C33" s="79">
        <f t="shared" si="2"/>
        <v>53760</v>
      </c>
      <c r="D33" s="79">
        <f t="shared" si="2"/>
        <v>32256</v>
      </c>
      <c r="E33" s="79">
        <f t="shared" si="2"/>
        <v>19353.599999999999</v>
      </c>
      <c r="F33" s="79">
        <f t="shared" si="2"/>
        <v>19353.599999999999</v>
      </c>
      <c r="G33" s="79">
        <f t="shared" si="2"/>
        <v>9676.7999999999993</v>
      </c>
      <c r="H33" s="80">
        <f t="shared" si="2"/>
        <v>2000000</v>
      </c>
      <c r="I33" s="22"/>
      <c r="J33" s="41"/>
      <c r="K33" s="41"/>
      <c r="L33" s="41"/>
      <c r="M33" s="41"/>
      <c r="N33" s="41"/>
      <c r="O33" s="24"/>
      <c r="P33" s="24"/>
      <c r="Q33" s="24"/>
    </row>
    <row r="34" spans="1:17" x14ac:dyDescent="0.25">
      <c r="A34" s="49" t="s">
        <v>13</v>
      </c>
      <c r="B34" s="81">
        <f t="shared" ref="B34:G34" si="3">+B33/$B$23</f>
        <v>0.93279999999999996</v>
      </c>
      <c r="C34" s="81">
        <f t="shared" si="3"/>
        <v>2.6880000000000001E-2</v>
      </c>
      <c r="D34" s="81">
        <f t="shared" si="3"/>
        <v>1.6128E-2</v>
      </c>
      <c r="E34" s="81">
        <f t="shared" si="3"/>
        <v>9.6767999999999993E-3</v>
      </c>
      <c r="F34" s="81">
        <f t="shared" si="3"/>
        <v>9.6767999999999993E-3</v>
      </c>
      <c r="G34" s="81">
        <f t="shared" si="3"/>
        <v>4.8383999999999996E-3</v>
      </c>
      <c r="H34" s="95">
        <f>SUM(B34:G34)</f>
        <v>1</v>
      </c>
      <c r="I34" s="50"/>
      <c r="J34" s="22"/>
      <c r="K34" s="41"/>
      <c r="L34" s="41"/>
      <c r="M34" s="41"/>
      <c r="N34" s="41"/>
      <c r="O34" s="24"/>
      <c r="P34" s="24"/>
      <c r="Q34" s="24"/>
    </row>
    <row r="35" spans="1:17" x14ac:dyDescent="0.25">
      <c r="A35" s="51"/>
      <c r="B35" s="52"/>
      <c r="C35" s="52"/>
      <c r="D35" s="52"/>
      <c r="E35" s="52"/>
      <c r="F35" s="52"/>
      <c r="G35" s="52"/>
      <c r="H35" s="53"/>
      <c r="I35" s="22"/>
      <c r="J35" s="22"/>
      <c r="K35" s="41"/>
      <c r="L35" s="41"/>
      <c r="M35" s="41"/>
      <c r="N35" s="41"/>
      <c r="O35" s="24"/>
      <c r="P35" s="24"/>
      <c r="Q35" s="24"/>
    </row>
    <row r="36" spans="1:17" ht="15.75" thickBot="1" x14ac:dyDescent="0.3">
      <c r="A36" s="54" t="s">
        <v>14</v>
      </c>
      <c r="B36" s="82">
        <f t="shared" ref="B36:G36" si="4">+B33*$B$24</f>
        <v>746240</v>
      </c>
      <c r="C36" s="82">
        <f t="shared" si="4"/>
        <v>21504</v>
      </c>
      <c r="D36" s="82">
        <f t="shared" si="4"/>
        <v>12902.400000000001</v>
      </c>
      <c r="E36" s="82">
        <f t="shared" si="4"/>
        <v>7741.44</v>
      </c>
      <c r="F36" s="82">
        <f t="shared" si="4"/>
        <v>7741.44</v>
      </c>
      <c r="G36" s="82">
        <f t="shared" si="4"/>
        <v>3870.72</v>
      </c>
      <c r="H36" s="96">
        <f>SUM(B36:G36)</f>
        <v>799999.99999999988</v>
      </c>
      <c r="I36" s="27"/>
      <c r="J36" s="22"/>
      <c r="K36" s="41"/>
      <c r="L36" s="41"/>
      <c r="M36" s="41"/>
      <c r="N36" s="41"/>
      <c r="O36" s="24"/>
      <c r="P36" s="24"/>
      <c r="Q36" s="24"/>
    </row>
    <row r="37" spans="1:17" ht="15.75" thickBot="1" x14ac:dyDescent="0.3">
      <c r="A37" s="55"/>
      <c r="B37" s="41"/>
      <c r="C37" s="56"/>
      <c r="D37" s="56"/>
      <c r="E37" s="56"/>
      <c r="F37" s="56"/>
      <c r="G37" s="56"/>
      <c r="H37" s="22"/>
      <c r="I37" s="22"/>
      <c r="J37" s="22"/>
      <c r="K37" s="41"/>
      <c r="L37" s="41"/>
      <c r="M37" s="41"/>
      <c r="N37" s="41"/>
      <c r="O37" s="22"/>
      <c r="P37" s="22"/>
      <c r="Q37" s="22"/>
    </row>
    <row r="38" spans="1:17" x14ac:dyDescent="0.25">
      <c r="A38" s="57" t="s">
        <v>15</v>
      </c>
      <c r="B38" s="58"/>
      <c r="C38" s="59"/>
      <c r="D38" s="59"/>
      <c r="E38" s="60"/>
      <c r="F38" s="56"/>
      <c r="G38" s="56"/>
      <c r="H38" s="22"/>
      <c r="I38" s="22"/>
      <c r="J38" s="22"/>
      <c r="K38" s="41"/>
      <c r="L38" s="41"/>
      <c r="M38" s="41"/>
      <c r="N38" s="41"/>
      <c r="O38" s="22"/>
      <c r="P38" s="22"/>
      <c r="Q38" s="22"/>
    </row>
    <row r="39" spans="1:17" x14ac:dyDescent="0.25">
      <c r="A39" s="61" t="s">
        <v>16</v>
      </c>
      <c r="B39" s="41"/>
      <c r="C39" s="56"/>
      <c r="D39" s="56"/>
      <c r="E39" s="62"/>
      <c r="F39" s="56"/>
      <c r="G39" s="56"/>
      <c r="H39" s="22"/>
      <c r="I39" s="22"/>
      <c r="J39" s="22"/>
      <c r="K39" s="41"/>
      <c r="L39" s="41"/>
      <c r="M39" s="41"/>
      <c r="N39" s="41"/>
      <c r="O39" s="22"/>
      <c r="P39" s="22"/>
      <c r="Q39" s="22"/>
    </row>
    <row r="40" spans="1:17" x14ac:dyDescent="0.25">
      <c r="A40" s="61" t="s">
        <v>17</v>
      </c>
      <c r="B40" s="41"/>
      <c r="C40" s="56"/>
      <c r="D40" s="56"/>
      <c r="E40" s="62"/>
      <c r="F40" s="56"/>
      <c r="G40" s="56"/>
      <c r="H40" s="22"/>
      <c r="I40" s="22"/>
      <c r="J40" s="22"/>
      <c r="K40" s="41"/>
      <c r="L40" s="41"/>
      <c r="M40" s="41"/>
      <c r="N40" s="41"/>
      <c r="O40" s="22"/>
      <c r="P40" s="22"/>
      <c r="Q40" s="22"/>
    </row>
    <row r="41" spans="1:17" ht="15.75" thickBot="1" x14ac:dyDescent="0.3">
      <c r="A41" s="63" t="s">
        <v>18</v>
      </c>
      <c r="B41" s="64"/>
      <c r="C41" s="65"/>
      <c r="D41" s="65"/>
      <c r="E41" s="66"/>
      <c r="F41" s="56"/>
      <c r="G41" s="56"/>
      <c r="H41" s="22"/>
      <c r="I41" s="22"/>
      <c r="J41" s="22"/>
      <c r="K41" s="41"/>
      <c r="L41" s="41"/>
      <c r="M41" s="41"/>
      <c r="N41" s="41"/>
      <c r="O41" s="22"/>
      <c r="P41" s="22"/>
      <c r="Q41" s="22"/>
    </row>
    <row r="42" spans="1:17" hidden="1" x14ac:dyDescent="0.25">
      <c r="A42" s="55"/>
      <c r="B42" s="41"/>
      <c r="C42" s="56"/>
      <c r="D42" s="56"/>
      <c r="E42" s="56"/>
      <c r="F42" s="56"/>
      <c r="G42" s="56"/>
      <c r="H42" s="22"/>
      <c r="I42" s="22"/>
      <c r="J42" s="22"/>
      <c r="K42" s="41"/>
      <c r="L42" s="41"/>
      <c r="M42" s="41"/>
      <c r="N42" s="41"/>
      <c r="O42" s="22"/>
      <c r="P42" s="22"/>
      <c r="Q42" s="22"/>
    </row>
    <row r="43" spans="1:17" hidden="1" x14ac:dyDescent="0.25">
      <c r="A43" s="55"/>
      <c r="B43" s="41"/>
      <c r="C43" s="56"/>
      <c r="D43" s="56"/>
      <c r="E43" s="56"/>
      <c r="F43" s="56"/>
      <c r="G43" s="56"/>
      <c r="H43" s="22"/>
      <c r="I43" s="22"/>
      <c r="J43" s="22"/>
      <c r="K43" s="41"/>
      <c r="L43" s="41"/>
      <c r="M43" s="41"/>
      <c r="N43" s="41"/>
      <c r="O43" s="22"/>
      <c r="P43" s="22"/>
      <c r="Q43" s="22"/>
    </row>
    <row r="44" spans="1:17" ht="15.75" hidden="1" thickBot="1" x14ac:dyDescent="0.3">
      <c r="A44" s="55"/>
      <c r="B44" s="41"/>
      <c r="C44" s="56"/>
      <c r="D44" s="114" t="s">
        <v>22</v>
      </c>
      <c r="E44" s="115"/>
      <c r="F44" s="115"/>
      <c r="G44" s="115"/>
      <c r="H44" s="115"/>
      <c r="I44" s="116"/>
      <c r="J44" s="22"/>
      <c r="K44" s="41"/>
      <c r="L44" s="41"/>
      <c r="M44" s="41"/>
      <c r="N44" s="41"/>
      <c r="O44" s="22"/>
      <c r="P44" s="22"/>
      <c r="Q44" s="22"/>
    </row>
    <row r="45" spans="1:17" hidden="1" x14ac:dyDescent="0.25">
      <c r="A45" s="22" t="s">
        <v>19</v>
      </c>
      <c r="B45" s="83">
        <f>+B23</f>
        <v>2000000</v>
      </c>
      <c r="C45" s="22"/>
      <c r="D45" s="98">
        <f>B18</f>
        <v>2023</v>
      </c>
      <c r="E45" s="68">
        <f>D45+1</f>
        <v>2024</v>
      </c>
      <c r="F45" s="68">
        <f>E45+1</f>
        <v>2025</v>
      </c>
      <c r="G45" s="68">
        <f>F45+1</f>
        <v>2026</v>
      </c>
      <c r="H45" s="68">
        <f>G45+1</f>
        <v>2027</v>
      </c>
      <c r="I45" s="99">
        <f>H45+1</f>
        <v>2028</v>
      </c>
      <c r="J45" s="22"/>
      <c r="K45" s="41"/>
      <c r="L45" s="41"/>
      <c r="M45" s="41"/>
      <c r="N45" s="41"/>
      <c r="O45" s="22"/>
      <c r="P45" s="22"/>
      <c r="Q45" s="22"/>
    </row>
    <row r="46" spans="1:17" hidden="1" x14ac:dyDescent="0.25">
      <c r="A46" s="22"/>
      <c r="B46" s="27"/>
      <c r="C46" s="27"/>
      <c r="D46" s="100">
        <v>0.2</v>
      </c>
      <c r="E46" s="101">
        <v>0.32</v>
      </c>
      <c r="F46" s="101">
        <v>0.192</v>
      </c>
      <c r="G46" s="101">
        <v>0.1152</v>
      </c>
      <c r="H46" s="101">
        <v>0.1152</v>
      </c>
      <c r="I46" s="102">
        <v>5.7599999999999998E-2</v>
      </c>
      <c r="J46" s="22"/>
      <c r="K46" s="23"/>
      <c r="L46" s="22"/>
      <c r="M46" s="22"/>
      <c r="N46" s="22"/>
      <c r="O46" s="22"/>
      <c r="P46" s="22"/>
      <c r="Q46" s="22"/>
    </row>
    <row r="47" spans="1:17" hidden="1" x14ac:dyDescent="0.25">
      <c r="A47" s="22"/>
      <c r="B47" s="27"/>
      <c r="C47" s="22"/>
      <c r="D47" s="22"/>
      <c r="E47" s="22"/>
      <c r="F47" s="22"/>
      <c r="G47" s="22"/>
      <c r="H47" s="22"/>
      <c r="I47" s="22"/>
      <c r="J47" s="22"/>
      <c r="K47" s="23"/>
      <c r="L47" s="22"/>
      <c r="M47" s="22"/>
      <c r="N47" s="22"/>
      <c r="O47" s="22"/>
      <c r="P47" s="22"/>
    </row>
    <row r="48" spans="1:17" ht="15.75" hidden="1" thickBot="1" x14ac:dyDescent="0.3">
      <c r="A48" s="55" t="s">
        <v>20</v>
      </c>
      <c r="B48" s="27">
        <f>VLOOKUP(B18,$F$54:$G$58,2,FALSE)</f>
        <v>2890000</v>
      </c>
      <c r="C48" s="22"/>
      <c r="D48" s="114" t="s">
        <v>31</v>
      </c>
      <c r="E48" s="115"/>
      <c r="F48" s="115"/>
      <c r="G48" s="115"/>
      <c r="H48" s="115"/>
      <c r="I48" s="116"/>
      <c r="J48" s="22"/>
      <c r="K48" s="23"/>
      <c r="L48" s="22"/>
      <c r="M48" s="22"/>
      <c r="N48" s="22"/>
      <c r="O48" s="22"/>
      <c r="P48" s="22"/>
    </row>
    <row r="49" spans="1:16" hidden="1" x14ac:dyDescent="0.25">
      <c r="A49" s="22"/>
      <c r="B49" s="27"/>
      <c r="C49" s="22"/>
      <c r="D49" s="98">
        <f>B18</f>
        <v>2023</v>
      </c>
      <c r="E49" s="68">
        <f>D49+1</f>
        <v>2024</v>
      </c>
      <c r="F49" s="68">
        <f t="shared" ref="F49:I49" si="5">E49+1</f>
        <v>2025</v>
      </c>
      <c r="G49" s="68">
        <f t="shared" si="5"/>
        <v>2026</v>
      </c>
      <c r="H49" s="68">
        <f t="shared" si="5"/>
        <v>2027</v>
      </c>
      <c r="I49" s="99">
        <f t="shared" si="5"/>
        <v>2028</v>
      </c>
      <c r="J49" s="22"/>
      <c r="K49" s="22"/>
      <c r="L49" s="22"/>
      <c r="M49" s="22"/>
      <c r="N49" s="22"/>
      <c r="O49" s="22"/>
      <c r="P49" s="22"/>
    </row>
    <row r="50" spans="1:16" hidden="1" x14ac:dyDescent="0.25">
      <c r="A50" s="55" t="s">
        <v>21</v>
      </c>
      <c r="B50" s="84">
        <f>+B48</f>
        <v>2890000</v>
      </c>
      <c r="C50" s="22"/>
      <c r="D50" s="100">
        <v>0.05</v>
      </c>
      <c r="E50" s="101">
        <v>0.38</v>
      </c>
      <c r="F50" s="101">
        <v>0.22800000000000001</v>
      </c>
      <c r="G50" s="101">
        <v>0.13700000000000001</v>
      </c>
      <c r="H50" s="101">
        <v>0.109</v>
      </c>
      <c r="I50" s="102">
        <v>9.6000000000000002E-2</v>
      </c>
      <c r="J50" s="22"/>
    </row>
    <row r="51" spans="1:16" hidden="1" x14ac:dyDescent="0.25">
      <c r="A51" s="22" t="s">
        <v>23</v>
      </c>
      <c r="B51" s="83">
        <f>IF(+B45-B50&lt;0,0,+B45-B50)</f>
        <v>0</v>
      </c>
      <c r="C51" s="22"/>
      <c r="D51" s="69"/>
      <c r="E51" s="69"/>
      <c r="F51" s="69"/>
      <c r="G51" s="69"/>
      <c r="H51" s="69"/>
      <c r="I51" s="69"/>
      <c r="J51" s="22"/>
    </row>
    <row r="52" spans="1:16" hidden="1" x14ac:dyDescent="0.25">
      <c r="A52" s="22"/>
      <c r="B52" s="27"/>
      <c r="C52" s="22"/>
      <c r="D52" s="69"/>
      <c r="E52" s="69"/>
      <c r="F52" s="69"/>
      <c r="G52" s="69"/>
      <c r="H52" s="69"/>
      <c r="I52" s="69"/>
      <c r="J52" s="22"/>
    </row>
    <row r="53" spans="1:16" ht="15.75" hidden="1" thickBot="1" x14ac:dyDescent="0.3">
      <c r="A53" s="22" t="s">
        <v>24</v>
      </c>
      <c r="B53" s="70">
        <f>VLOOKUP(B18,$H$54:$I$58,2,FALSE)</f>
        <v>1160000</v>
      </c>
      <c r="C53" s="22"/>
      <c r="D53" s="117" t="s">
        <v>32</v>
      </c>
      <c r="E53" s="118"/>
      <c r="F53" s="117" t="s">
        <v>33</v>
      </c>
      <c r="G53" s="118"/>
      <c r="H53" s="117" t="s">
        <v>34</v>
      </c>
      <c r="I53" s="118"/>
      <c r="J53" s="50"/>
    </row>
    <row r="54" spans="1:16" hidden="1" x14ac:dyDescent="0.25">
      <c r="A54" s="22" t="s">
        <v>25</v>
      </c>
      <c r="B54" s="84">
        <f>IF(B19="YES",IF(+B53-B51&lt;0,0,+B53-B51),0)</f>
        <v>1160000</v>
      </c>
      <c r="C54" s="22"/>
      <c r="D54" s="103">
        <v>2023</v>
      </c>
      <c r="E54" s="104">
        <v>0.8</v>
      </c>
      <c r="F54" s="103">
        <v>2023</v>
      </c>
      <c r="G54" s="107">
        <v>2890000</v>
      </c>
      <c r="H54" s="103">
        <v>2023</v>
      </c>
      <c r="I54" s="107">
        <v>1160000</v>
      </c>
      <c r="J54" s="22"/>
    </row>
    <row r="55" spans="1:16" hidden="1" x14ac:dyDescent="0.25">
      <c r="A55" s="22"/>
      <c r="B55" s="67"/>
      <c r="C55" s="22"/>
      <c r="D55" s="103">
        <v>2024</v>
      </c>
      <c r="E55" s="104">
        <v>0.6</v>
      </c>
      <c r="F55" s="103">
        <v>2024</v>
      </c>
      <c r="G55" s="107">
        <v>2890000</v>
      </c>
      <c r="H55" s="103">
        <v>2024</v>
      </c>
      <c r="I55" s="107">
        <v>1160000</v>
      </c>
      <c r="J55" s="22"/>
      <c r="K55" s="22"/>
      <c r="L55" s="22"/>
      <c r="M55" s="22"/>
      <c r="N55" s="22"/>
      <c r="O55" s="22"/>
      <c r="P55" s="22"/>
    </row>
    <row r="56" spans="1:16" hidden="1" x14ac:dyDescent="0.25">
      <c r="A56" s="22" t="s">
        <v>4</v>
      </c>
      <c r="B56" s="85">
        <f>+B22</f>
        <v>2000000</v>
      </c>
      <c r="C56" s="22"/>
      <c r="D56" s="103">
        <v>2025</v>
      </c>
      <c r="E56" s="104">
        <v>0.4</v>
      </c>
      <c r="F56" s="103">
        <v>2025</v>
      </c>
      <c r="G56" s="107">
        <v>2890000</v>
      </c>
      <c r="H56" s="103">
        <v>2025</v>
      </c>
      <c r="I56" s="107">
        <v>1160000</v>
      </c>
      <c r="J56" s="22"/>
      <c r="K56" s="72"/>
      <c r="L56" s="72"/>
      <c r="M56" s="72"/>
      <c r="N56" s="72"/>
      <c r="O56" s="72"/>
      <c r="P56" s="72"/>
    </row>
    <row r="57" spans="1:16" hidden="1" x14ac:dyDescent="0.25">
      <c r="A57" s="22"/>
      <c r="B57" s="71"/>
      <c r="C57" s="22"/>
      <c r="D57" s="103">
        <v>2026</v>
      </c>
      <c r="E57" s="104">
        <v>0.2</v>
      </c>
      <c r="F57" s="103">
        <v>2026</v>
      </c>
      <c r="G57" s="107">
        <v>2890000</v>
      </c>
      <c r="H57" s="103">
        <v>2026</v>
      </c>
      <c r="I57" s="107">
        <v>1160000</v>
      </c>
      <c r="J57" s="22"/>
      <c r="K57" s="22"/>
      <c r="L57" s="22"/>
      <c r="M57" s="22"/>
      <c r="N57" s="22"/>
      <c r="O57" s="22"/>
      <c r="P57" s="22"/>
    </row>
    <row r="58" spans="1:16" hidden="1" x14ac:dyDescent="0.25">
      <c r="A58" s="22" t="s">
        <v>26</v>
      </c>
      <c r="B58" s="85">
        <f>SUM(B56:B57)</f>
        <v>2000000</v>
      </c>
      <c r="C58" s="22"/>
      <c r="D58" s="105">
        <v>2027</v>
      </c>
      <c r="E58" s="106">
        <v>0</v>
      </c>
      <c r="F58" s="105">
        <v>2027</v>
      </c>
      <c r="G58" s="108">
        <v>2890000</v>
      </c>
      <c r="H58" s="105">
        <v>2027</v>
      </c>
      <c r="I58" s="108">
        <v>1160000</v>
      </c>
      <c r="J58" s="22"/>
      <c r="K58" s="22"/>
      <c r="L58" s="22"/>
      <c r="M58" s="22"/>
      <c r="N58" s="22"/>
      <c r="O58" s="22"/>
      <c r="P58" s="22"/>
    </row>
    <row r="59" spans="1:16" hidden="1" x14ac:dyDescent="0.25">
      <c r="A59" s="22" t="s">
        <v>27</v>
      </c>
      <c r="B59" s="86">
        <f>IF(B58&gt;B54,+B54,+B58)</f>
        <v>1160000</v>
      </c>
      <c r="C59" s="22"/>
      <c r="D59" s="22"/>
      <c r="E59" s="22"/>
      <c r="F59" s="22"/>
      <c r="G59" s="22"/>
      <c r="H59" s="22"/>
      <c r="J59" s="22"/>
      <c r="K59" s="22"/>
      <c r="L59" s="22"/>
      <c r="M59" s="22"/>
      <c r="N59" s="22"/>
      <c r="O59" s="22"/>
      <c r="P59" s="22"/>
    </row>
    <row r="60" spans="1:16" hidden="1" x14ac:dyDescent="0.25">
      <c r="A60" s="73"/>
      <c r="B60" s="27"/>
      <c r="C60" s="22"/>
      <c r="D60" s="22"/>
      <c r="E60" s="22"/>
      <c r="F60" s="22"/>
      <c r="G60" s="22"/>
      <c r="H60" s="45"/>
      <c r="J60" s="22"/>
      <c r="K60" s="22"/>
      <c r="L60" s="22"/>
      <c r="M60" s="22"/>
      <c r="N60" s="22"/>
      <c r="O60" s="22"/>
      <c r="P60" s="22"/>
    </row>
    <row r="61" spans="1:16" hidden="1" x14ac:dyDescent="0.25">
      <c r="A61" s="73" t="s">
        <v>28</v>
      </c>
      <c r="B61" s="109">
        <f>IF(B20="YES",IF(+B23-B54&lt;0,0,+B23-B54))</f>
        <v>840000</v>
      </c>
      <c r="C61" s="22"/>
      <c r="D61" s="22"/>
      <c r="E61" s="22"/>
      <c r="F61" s="22"/>
      <c r="G61" s="22"/>
      <c r="H61" s="22"/>
      <c r="J61" s="22"/>
      <c r="K61" s="22"/>
      <c r="L61" s="22"/>
      <c r="M61" s="22"/>
      <c r="N61" s="22"/>
      <c r="O61" s="22"/>
      <c r="P61" s="22"/>
    </row>
    <row r="62" spans="1:16" hidden="1" x14ac:dyDescent="0.25">
      <c r="A62" s="73"/>
      <c r="B62" s="27"/>
      <c r="C62" s="22"/>
      <c r="D62" s="22"/>
      <c r="E62" s="22"/>
      <c r="F62" s="22"/>
      <c r="G62" s="22"/>
      <c r="H62" s="22"/>
    </row>
    <row r="63" spans="1:16" hidden="1" x14ac:dyDescent="0.25">
      <c r="A63" s="22"/>
      <c r="B63" s="27"/>
      <c r="C63" s="22"/>
      <c r="D63" s="22"/>
      <c r="E63" s="22"/>
      <c r="F63" s="22"/>
      <c r="G63" s="22"/>
      <c r="H63" s="22"/>
    </row>
    <row r="64" spans="1:16" hidden="1" x14ac:dyDescent="0.25">
      <c r="A64" s="22"/>
      <c r="B64" s="27" t="s">
        <v>2</v>
      </c>
      <c r="C64" s="22" t="s">
        <v>2</v>
      </c>
      <c r="D64" s="22" t="s">
        <v>2</v>
      </c>
      <c r="E64" s="22">
        <v>2023</v>
      </c>
      <c r="F64" s="22"/>
      <c r="G64" s="22"/>
      <c r="H64" s="22"/>
    </row>
    <row r="65" spans="1:8" hidden="1" x14ac:dyDescent="0.25">
      <c r="A65" s="22"/>
      <c r="B65" s="27" t="s">
        <v>8</v>
      </c>
      <c r="C65" s="22" t="s">
        <v>8</v>
      </c>
      <c r="D65" s="22" t="s">
        <v>8</v>
      </c>
      <c r="E65" s="22">
        <v>2024</v>
      </c>
      <c r="F65" s="22"/>
      <c r="G65" s="22"/>
      <c r="H65" s="22"/>
    </row>
    <row r="66" spans="1:8" hidden="1" x14ac:dyDescent="0.25">
      <c r="A66" s="22"/>
      <c r="B66" s="27"/>
      <c r="C66" s="22"/>
      <c r="D66" s="22"/>
      <c r="E66" s="22">
        <v>2025</v>
      </c>
      <c r="F66" s="22"/>
      <c r="G66" s="22"/>
      <c r="H66" s="22"/>
    </row>
    <row r="67" spans="1:8" hidden="1" x14ac:dyDescent="0.25">
      <c r="A67" s="22"/>
      <c r="B67" s="27"/>
      <c r="C67" s="22"/>
      <c r="E67" s="25">
        <v>2026</v>
      </c>
    </row>
    <row r="68" spans="1:8" hidden="1" x14ac:dyDescent="0.25">
      <c r="A68" s="22"/>
      <c r="E68" s="25">
        <v>2027</v>
      </c>
    </row>
    <row r="69" spans="1:8" hidden="1" x14ac:dyDescent="0.25">
      <c r="A69" s="22"/>
    </row>
    <row r="70" spans="1:8" x14ac:dyDescent="0.25">
      <c r="A70" s="22"/>
      <c r="B70" s="27"/>
      <c r="C70" s="22"/>
    </row>
  </sheetData>
  <sheetProtection algorithmName="SHA-512" hashValue="vgP9saS16hsdmpmzjjtazI9qyXkPpqhUairD6TQAlcq8H4Ebk9x+5B2+HvEgcXv7du1wsrJS6Gu7QmS2CSOi8Q==" saltValue="n88tAB02//8EhPlJjcCJPA==" spinCount="100000" sheet="1" formatCells="0" formatColumns="0" formatRows="0" insertColumns="0" insertRows="0" insertHyperlinks="0" deleteColumns="0" deleteRows="0"/>
  <mergeCells count="6">
    <mergeCell ref="A14:B16"/>
    <mergeCell ref="D44:I44"/>
    <mergeCell ref="D48:I48"/>
    <mergeCell ref="D53:E53"/>
    <mergeCell ref="F53:G53"/>
    <mergeCell ref="H53:I53"/>
  </mergeCells>
  <dataValidations xWindow="429" yWindow="507" count="5">
    <dataValidation type="list" showInputMessage="1" showErrorMessage="1" promptTitle="4th Quarter Purchase" prompt="YES or NO"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xr:uid="{00000000-0002-0000-0000-000002000000}">
      <formula1>$D$64:$D$65</formula1>
    </dataValidation>
    <dataValidation type="list" showInputMessage="1" showErrorMessage="1" promptTitle="Year of Acquisition" prompt="YEAR" sqref="B18" xr:uid="{3A9246FF-ADE6-4C0F-9764-9400F449C944}">
      <formula1>Acquisition</formula1>
    </dataValidation>
    <dataValidation type="list" showInputMessage="1" showErrorMessage="1" errorTitle="Wrong Input" error="Please select NEW or USED aircraft" promptTitle="New or Used" prompt="Select NEW or USED aircraft" sqref="WVJ983059 WLN983059 WBR983059 VRV983059 VHZ983059 UYD983059 UOH983059 UEL983059 TUP983059 TKT983059 TAX983059 SRB983059 SHF983059 RXJ983059 RNN983059 RDR983059 QTV983059 QJZ983059 QAD983059 PQH983059 PGL983059 OWP983059 OMT983059 OCX983059 NTB983059 NJF983059 MZJ983059 MPN983059 MFR983059 LVV983059 LLZ983059 LCD983059 KSH983059 KIL983059 JYP983059 JOT983059 JEX983059 IVB983059 ILF983059 IBJ983059 HRN983059 HHR983059 GXV983059 GNZ983059 GED983059 FUH983059 FKL983059 FAP983059 EQT983059 EGX983059 DXB983059 DNF983059 DDJ983059 CTN983059 CJR983059 BZV983059 BPZ983059 BGD983059 AWH983059 AML983059 ACP983059 ST983059 IX983059 B983059 WVJ917523 WLN917523 WBR917523 VRV917523 VHZ917523 UYD917523 UOH917523 UEL917523 TUP917523 TKT917523 TAX917523 SRB917523 SHF917523 RXJ917523 RNN917523 RDR917523 QTV917523 QJZ917523 QAD917523 PQH917523 PGL917523 OWP917523 OMT917523 OCX917523 NTB917523 NJF917523 MZJ917523 MPN917523 MFR917523 LVV917523 LLZ917523 LCD917523 KSH917523 KIL917523 JYP917523 JOT917523 JEX917523 IVB917523 ILF917523 IBJ917523 HRN917523 HHR917523 GXV917523 GNZ917523 GED917523 FUH917523 FKL917523 FAP917523 EQT917523 EGX917523 DXB917523 DNF917523 DDJ917523 CTN917523 CJR917523 BZV917523 BPZ917523 BGD917523 AWH917523 AML917523 ACP917523 ST917523 IX917523 B917523 WVJ851987 WLN851987 WBR851987 VRV851987 VHZ851987 UYD851987 UOH851987 UEL851987 TUP851987 TKT851987 TAX851987 SRB851987 SHF851987 RXJ851987 RNN851987 RDR851987 QTV851987 QJZ851987 QAD851987 PQH851987 PGL851987 OWP851987 OMT851987 OCX851987 NTB851987 NJF851987 MZJ851987 MPN851987 MFR851987 LVV851987 LLZ851987 LCD851987 KSH851987 KIL851987 JYP851987 JOT851987 JEX851987 IVB851987 ILF851987 IBJ851987 HRN851987 HHR851987 GXV851987 GNZ851987 GED851987 FUH851987 FKL851987 FAP851987 EQT851987 EGX851987 DXB851987 DNF851987 DDJ851987 CTN851987 CJR851987 BZV851987 BPZ851987 BGD851987 AWH851987 AML851987 ACP851987 ST851987 IX851987 B851987 WVJ786451 WLN786451 WBR786451 VRV786451 VHZ786451 UYD786451 UOH786451 UEL786451 TUP786451 TKT786451 TAX786451 SRB786451 SHF786451 RXJ786451 RNN786451 RDR786451 QTV786451 QJZ786451 QAD786451 PQH786451 PGL786451 OWP786451 OMT786451 OCX786451 NTB786451 NJF786451 MZJ786451 MPN786451 MFR786451 LVV786451 LLZ786451 LCD786451 KSH786451 KIL786451 JYP786451 JOT786451 JEX786451 IVB786451 ILF786451 IBJ786451 HRN786451 HHR786451 GXV786451 GNZ786451 GED786451 FUH786451 FKL786451 FAP786451 EQT786451 EGX786451 DXB786451 DNF786451 DDJ786451 CTN786451 CJR786451 BZV786451 BPZ786451 BGD786451 AWH786451 AML786451 ACP786451 ST786451 IX786451 B786451 WVJ720915 WLN720915 WBR720915 VRV720915 VHZ720915 UYD720915 UOH720915 UEL720915 TUP720915 TKT720915 TAX720915 SRB720915 SHF720915 RXJ720915 RNN720915 RDR720915 QTV720915 QJZ720915 QAD720915 PQH720915 PGL720915 OWP720915 OMT720915 OCX720915 NTB720915 NJF720915 MZJ720915 MPN720915 MFR720915 LVV720915 LLZ720915 LCD720915 KSH720915 KIL720915 JYP720915 JOT720915 JEX720915 IVB720915 ILF720915 IBJ720915 HRN720915 HHR720915 GXV720915 GNZ720915 GED720915 FUH720915 FKL720915 FAP720915 EQT720915 EGX720915 DXB720915 DNF720915 DDJ720915 CTN720915 CJR720915 BZV720915 BPZ720915 BGD720915 AWH720915 AML720915 ACP720915 ST720915 IX720915 B720915 WVJ655379 WLN655379 WBR655379 VRV655379 VHZ655379 UYD655379 UOH655379 UEL655379 TUP655379 TKT655379 TAX655379 SRB655379 SHF655379 RXJ655379 RNN655379 RDR655379 QTV655379 QJZ655379 QAD655379 PQH655379 PGL655379 OWP655379 OMT655379 OCX655379 NTB655379 NJF655379 MZJ655379 MPN655379 MFR655379 LVV655379 LLZ655379 LCD655379 KSH655379 KIL655379 JYP655379 JOT655379 JEX655379 IVB655379 ILF655379 IBJ655379 HRN655379 HHR655379 GXV655379 GNZ655379 GED655379 FUH655379 FKL655379 FAP655379 EQT655379 EGX655379 DXB655379 DNF655379 DDJ655379 CTN655379 CJR655379 BZV655379 BPZ655379 BGD655379 AWH655379 AML655379 ACP655379 ST655379 IX655379 B655379 WVJ589843 WLN589843 WBR589843 VRV589843 VHZ589843 UYD589843 UOH589843 UEL589843 TUP589843 TKT589843 TAX589843 SRB589843 SHF589843 RXJ589843 RNN589843 RDR589843 QTV589843 QJZ589843 QAD589843 PQH589843 PGL589843 OWP589843 OMT589843 OCX589843 NTB589843 NJF589843 MZJ589843 MPN589843 MFR589843 LVV589843 LLZ589843 LCD589843 KSH589843 KIL589843 JYP589843 JOT589843 JEX589843 IVB589843 ILF589843 IBJ589843 HRN589843 HHR589843 GXV589843 GNZ589843 GED589843 FUH589843 FKL589843 FAP589843 EQT589843 EGX589843 DXB589843 DNF589843 DDJ589843 CTN589843 CJR589843 BZV589843 BPZ589843 BGD589843 AWH589843 AML589843 ACP589843 ST589843 IX589843 B589843 WVJ524307 WLN524307 WBR524307 VRV524307 VHZ524307 UYD524307 UOH524307 UEL524307 TUP524307 TKT524307 TAX524307 SRB524307 SHF524307 RXJ524307 RNN524307 RDR524307 QTV524307 QJZ524307 QAD524307 PQH524307 PGL524307 OWP524307 OMT524307 OCX524307 NTB524307 NJF524307 MZJ524307 MPN524307 MFR524307 LVV524307 LLZ524307 LCD524307 KSH524307 KIL524307 JYP524307 JOT524307 JEX524307 IVB524307 ILF524307 IBJ524307 HRN524307 HHR524307 GXV524307 GNZ524307 GED524307 FUH524307 FKL524307 FAP524307 EQT524307 EGX524307 DXB524307 DNF524307 DDJ524307 CTN524307 CJR524307 BZV524307 BPZ524307 BGD524307 AWH524307 AML524307 ACP524307 ST524307 IX524307 B524307 WVJ458771 WLN458771 WBR458771 VRV458771 VHZ458771 UYD458771 UOH458771 UEL458771 TUP458771 TKT458771 TAX458771 SRB458771 SHF458771 RXJ458771 RNN458771 RDR458771 QTV458771 QJZ458771 QAD458771 PQH458771 PGL458771 OWP458771 OMT458771 OCX458771 NTB458771 NJF458771 MZJ458771 MPN458771 MFR458771 LVV458771 LLZ458771 LCD458771 KSH458771 KIL458771 JYP458771 JOT458771 JEX458771 IVB458771 ILF458771 IBJ458771 HRN458771 HHR458771 GXV458771 GNZ458771 GED458771 FUH458771 FKL458771 FAP458771 EQT458771 EGX458771 DXB458771 DNF458771 DDJ458771 CTN458771 CJR458771 BZV458771 BPZ458771 BGD458771 AWH458771 AML458771 ACP458771 ST458771 IX458771 B458771 WVJ393235 WLN393235 WBR393235 VRV393235 VHZ393235 UYD393235 UOH393235 UEL393235 TUP393235 TKT393235 TAX393235 SRB393235 SHF393235 RXJ393235 RNN393235 RDR393235 QTV393235 QJZ393235 QAD393235 PQH393235 PGL393235 OWP393235 OMT393235 OCX393235 NTB393235 NJF393235 MZJ393235 MPN393235 MFR393235 LVV393235 LLZ393235 LCD393235 KSH393235 KIL393235 JYP393235 JOT393235 JEX393235 IVB393235 ILF393235 IBJ393235 HRN393235 HHR393235 GXV393235 GNZ393235 GED393235 FUH393235 FKL393235 FAP393235 EQT393235 EGX393235 DXB393235 DNF393235 DDJ393235 CTN393235 CJR393235 BZV393235 BPZ393235 BGD393235 AWH393235 AML393235 ACP393235 ST393235 IX393235 B393235 WVJ327699 WLN327699 WBR327699 VRV327699 VHZ327699 UYD327699 UOH327699 UEL327699 TUP327699 TKT327699 TAX327699 SRB327699 SHF327699 RXJ327699 RNN327699 RDR327699 QTV327699 QJZ327699 QAD327699 PQH327699 PGL327699 OWP327699 OMT327699 OCX327699 NTB327699 NJF327699 MZJ327699 MPN327699 MFR327699 LVV327699 LLZ327699 LCD327699 KSH327699 KIL327699 JYP327699 JOT327699 JEX327699 IVB327699 ILF327699 IBJ327699 HRN327699 HHR327699 GXV327699 GNZ327699 GED327699 FUH327699 FKL327699 FAP327699 EQT327699 EGX327699 DXB327699 DNF327699 DDJ327699 CTN327699 CJR327699 BZV327699 BPZ327699 BGD327699 AWH327699 AML327699 ACP327699 ST327699 IX327699 B327699 WVJ262163 WLN262163 WBR262163 VRV262163 VHZ262163 UYD262163 UOH262163 UEL262163 TUP262163 TKT262163 TAX262163 SRB262163 SHF262163 RXJ262163 RNN262163 RDR262163 QTV262163 QJZ262163 QAD262163 PQH262163 PGL262163 OWP262163 OMT262163 OCX262163 NTB262163 NJF262163 MZJ262163 MPN262163 MFR262163 LVV262163 LLZ262163 LCD262163 KSH262163 KIL262163 JYP262163 JOT262163 JEX262163 IVB262163 ILF262163 IBJ262163 HRN262163 HHR262163 GXV262163 GNZ262163 GED262163 FUH262163 FKL262163 FAP262163 EQT262163 EGX262163 DXB262163 DNF262163 DDJ262163 CTN262163 CJR262163 BZV262163 BPZ262163 BGD262163 AWH262163 AML262163 ACP262163 ST262163 IX262163 B262163 WVJ196627 WLN196627 WBR196627 VRV196627 VHZ196627 UYD196627 UOH196627 UEL196627 TUP196627 TKT196627 TAX196627 SRB196627 SHF196627 RXJ196627 RNN196627 RDR196627 QTV196627 QJZ196627 QAD196627 PQH196627 PGL196627 OWP196627 OMT196627 OCX196627 NTB196627 NJF196627 MZJ196627 MPN196627 MFR196627 LVV196627 LLZ196627 LCD196627 KSH196627 KIL196627 JYP196627 JOT196627 JEX196627 IVB196627 ILF196627 IBJ196627 HRN196627 HHR196627 GXV196627 GNZ196627 GED196627 FUH196627 FKL196627 FAP196627 EQT196627 EGX196627 DXB196627 DNF196627 DDJ196627 CTN196627 CJR196627 BZV196627 BPZ196627 BGD196627 AWH196627 AML196627 ACP196627 ST196627 IX196627 B196627 WVJ131091 WLN131091 WBR131091 VRV131091 VHZ131091 UYD131091 UOH131091 UEL131091 TUP131091 TKT131091 TAX131091 SRB131091 SHF131091 RXJ131091 RNN131091 RDR131091 QTV131091 QJZ131091 QAD131091 PQH131091 PGL131091 OWP131091 OMT131091 OCX131091 NTB131091 NJF131091 MZJ131091 MPN131091 MFR131091 LVV131091 LLZ131091 LCD131091 KSH131091 KIL131091 JYP131091 JOT131091 JEX131091 IVB131091 ILF131091 IBJ131091 HRN131091 HHR131091 GXV131091 GNZ131091 GED131091 FUH131091 FKL131091 FAP131091 EQT131091 EGX131091 DXB131091 DNF131091 DDJ131091 CTN131091 CJR131091 BZV131091 BPZ131091 BGD131091 AWH131091 AML131091 ACP131091 ST131091 IX131091 B131091 WVJ65555 WLN65555 WBR65555 VRV65555 VHZ65555 UYD65555 UOH65555 UEL65555 TUP65555 TKT65555 TAX65555 SRB65555 SHF65555 RXJ65555 RNN65555 RDR65555 QTV65555 QJZ65555 QAD65555 PQH65555 PGL65555 OWP65555 OMT65555 OCX65555 NTB65555 NJF65555 MZJ65555 MPN65555 MFR65555 LVV65555 LLZ65555 LCD65555 KSH65555 KIL65555 JYP65555 JOT65555 JEX65555 IVB65555 ILF65555 IBJ65555 HRN65555 HHR65555 GXV65555 GNZ65555 GED65555 FUH65555 FKL65555 FAP65555 EQT65555 EGX65555 DXB65555 DNF65555 DDJ65555 CTN65555 CJR65555 BZV65555 BPZ65555 BGD65555 AWH65555 AML65555 ACP65555 ST65555 IX65555 B65555 WVJ20 WLN20 WBR20 VRV20 VHZ20 UYD20 UOH20 UEL20 TUP20 TKT20 TAX20 SRB20 SHF20 RXJ20 RNN20 RDR20 QTV20 QJZ20 QAD20 PQH20 PGL20 OWP20 OMT20 OCX20 NTB20 NJF20 MZJ20 MPN20 MFR20 LVV20 LLZ20 LCD20 KSH20 KIL20 JYP20 JOT20 JEX20 IVB20 ILF20 IBJ20 HRN20 HHR20 GXV20 GNZ20 GED20 FUH20 FKL20 FAP20 EQT20 EGX20 DXB20 DNF20 DDJ20 CTN20 CJR20 BZV20 BPZ20 BGD20 AWH20 AML20 ACP20 ST20 IX20" xr:uid="{00000000-0002-0000-0000-000000000000}">
      <formula1>$B$64:$B$65</formula1>
    </dataValidation>
    <dataValidation type="list" showInputMessage="1" showErrorMessage="1" promptTitle="Section 179" prompt="YES or NO" sqref="WVJ983058 B19 WLN983058 WBR983058 VRV983058 VHZ983058 UYD983058 UOH983058 UEL983058 TUP983058 TKT983058 TAX983058 SRB983058 SHF983058 RXJ983058 RNN983058 RDR983058 QTV983058 QJZ983058 QAD983058 PQH983058 PGL983058 OWP983058 OMT983058 OCX983058 NTB983058 NJF983058 MZJ983058 MPN983058 MFR983058 LVV983058 LLZ983058 LCD983058 KSH983058 KIL983058 JYP983058 JOT983058 JEX983058 IVB983058 ILF983058 IBJ983058 HRN983058 HHR983058 GXV983058 GNZ983058 GED983058 FUH983058 FKL983058 FAP983058 EQT983058 EGX983058 DXB983058 DNF983058 DDJ983058 CTN983058 CJR983058 BZV983058 BPZ983058 BGD983058 AWH983058 AML983058 ACP983058 ST983058 IX983058 B983058 WVJ917522 WLN917522 WBR917522 VRV917522 VHZ917522 UYD917522 UOH917522 UEL917522 TUP917522 TKT917522 TAX917522 SRB917522 SHF917522 RXJ917522 RNN917522 RDR917522 QTV917522 QJZ917522 QAD917522 PQH917522 PGL917522 OWP917522 OMT917522 OCX917522 NTB917522 NJF917522 MZJ917522 MPN917522 MFR917522 LVV917522 LLZ917522 LCD917522 KSH917522 KIL917522 JYP917522 JOT917522 JEX917522 IVB917522 ILF917522 IBJ917522 HRN917522 HHR917522 GXV917522 GNZ917522 GED917522 FUH917522 FKL917522 FAP917522 EQT917522 EGX917522 DXB917522 DNF917522 DDJ917522 CTN917522 CJR917522 BZV917522 BPZ917522 BGD917522 AWH917522 AML917522 ACP917522 ST917522 IX917522 B917522 WVJ851986 WLN851986 WBR851986 VRV851986 VHZ851986 UYD851986 UOH851986 UEL851986 TUP851986 TKT851986 TAX851986 SRB851986 SHF851986 RXJ851986 RNN851986 RDR851986 QTV851986 QJZ851986 QAD851986 PQH851986 PGL851986 OWP851986 OMT851986 OCX851986 NTB851986 NJF851986 MZJ851986 MPN851986 MFR851986 LVV851986 LLZ851986 LCD851986 KSH851986 KIL851986 JYP851986 JOT851986 JEX851986 IVB851986 ILF851986 IBJ851986 HRN851986 HHR851986 GXV851986 GNZ851986 GED851986 FUH851986 FKL851986 FAP851986 EQT851986 EGX851986 DXB851986 DNF851986 DDJ851986 CTN851986 CJR851986 BZV851986 BPZ851986 BGD851986 AWH851986 AML851986 ACP851986 ST851986 IX851986 B851986 WVJ786450 WLN786450 WBR786450 VRV786450 VHZ786450 UYD786450 UOH786450 UEL786450 TUP786450 TKT786450 TAX786450 SRB786450 SHF786450 RXJ786450 RNN786450 RDR786450 QTV786450 QJZ786450 QAD786450 PQH786450 PGL786450 OWP786450 OMT786450 OCX786450 NTB786450 NJF786450 MZJ786450 MPN786450 MFR786450 LVV786450 LLZ786450 LCD786450 KSH786450 KIL786450 JYP786450 JOT786450 JEX786450 IVB786450 ILF786450 IBJ786450 HRN786450 HHR786450 GXV786450 GNZ786450 GED786450 FUH786450 FKL786450 FAP786450 EQT786450 EGX786450 DXB786450 DNF786450 DDJ786450 CTN786450 CJR786450 BZV786450 BPZ786450 BGD786450 AWH786450 AML786450 ACP786450 ST786450 IX786450 B786450 WVJ720914 WLN720914 WBR720914 VRV720914 VHZ720914 UYD720914 UOH720914 UEL720914 TUP720914 TKT720914 TAX720914 SRB720914 SHF720914 RXJ720914 RNN720914 RDR720914 QTV720914 QJZ720914 QAD720914 PQH720914 PGL720914 OWP720914 OMT720914 OCX720914 NTB720914 NJF720914 MZJ720914 MPN720914 MFR720914 LVV720914 LLZ720914 LCD720914 KSH720914 KIL720914 JYP720914 JOT720914 JEX720914 IVB720914 ILF720914 IBJ720914 HRN720914 HHR720914 GXV720914 GNZ720914 GED720914 FUH720914 FKL720914 FAP720914 EQT720914 EGX720914 DXB720914 DNF720914 DDJ720914 CTN720914 CJR720914 BZV720914 BPZ720914 BGD720914 AWH720914 AML720914 ACP720914 ST720914 IX720914 B720914 WVJ655378 WLN655378 WBR655378 VRV655378 VHZ655378 UYD655378 UOH655378 UEL655378 TUP655378 TKT655378 TAX655378 SRB655378 SHF655378 RXJ655378 RNN655378 RDR655378 QTV655378 QJZ655378 QAD655378 PQH655378 PGL655378 OWP655378 OMT655378 OCX655378 NTB655378 NJF655378 MZJ655378 MPN655378 MFR655378 LVV655378 LLZ655378 LCD655378 KSH655378 KIL655378 JYP655378 JOT655378 JEX655378 IVB655378 ILF655378 IBJ655378 HRN655378 HHR655378 GXV655378 GNZ655378 GED655378 FUH655378 FKL655378 FAP655378 EQT655378 EGX655378 DXB655378 DNF655378 DDJ655378 CTN655378 CJR655378 BZV655378 BPZ655378 BGD655378 AWH655378 AML655378 ACP655378 ST655378 IX655378 B655378 WVJ589842 WLN589842 WBR589842 VRV589842 VHZ589842 UYD589842 UOH589842 UEL589842 TUP589842 TKT589842 TAX589842 SRB589842 SHF589842 RXJ589842 RNN589842 RDR589842 QTV589842 QJZ589842 QAD589842 PQH589842 PGL589842 OWP589842 OMT589842 OCX589842 NTB589842 NJF589842 MZJ589842 MPN589842 MFR589842 LVV589842 LLZ589842 LCD589842 KSH589842 KIL589842 JYP589842 JOT589842 JEX589842 IVB589842 ILF589842 IBJ589842 HRN589842 HHR589842 GXV589842 GNZ589842 GED589842 FUH589842 FKL589842 FAP589842 EQT589842 EGX589842 DXB589842 DNF589842 DDJ589842 CTN589842 CJR589842 BZV589842 BPZ589842 BGD589842 AWH589842 AML589842 ACP589842 ST589842 IX589842 B589842 WVJ524306 WLN524306 WBR524306 VRV524306 VHZ524306 UYD524306 UOH524306 UEL524306 TUP524306 TKT524306 TAX524306 SRB524306 SHF524306 RXJ524306 RNN524306 RDR524306 QTV524306 QJZ524306 QAD524306 PQH524306 PGL524306 OWP524306 OMT524306 OCX524306 NTB524306 NJF524306 MZJ524306 MPN524306 MFR524306 LVV524306 LLZ524306 LCD524306 KSH524306 KIL524306 JYP524306 JOT524306 JEX524306 IVB524306 ILF524306 IBJ524306 HRN524306 HHR524306 GXV524306 GNZ524306 GED524306 FUH524306 FKL524306 FAP524306 EQT524306 EGX524306 DXB524306 DNF524306 DDJ524306 CTN524306 CJR524306 BZV524306 BPZ524306 BGD524306 AWH524306 AML524306 ACP524306 ST524306 IX524306 B524306 WVJ458770 WLN458770 WBR458770 VRV458770 VHZ458770 UYD458770 UOH458770 UEL458770 TUP458770 TKT458770 TAX458770 SRB458770 SHF458770 RXJ458770 RNN458770 RDR458770 QTV458770 QJZ458770 QAD458770 PQH458770 PGL458770 OWP458770 OMT458770 OCX458770 NTB458770 NJF458770 MZJ458770 MPN458770 MFR458770 LVV458770 LLZ458770 LCD458770 KSH458770 KIL458770 JYP458770 JOT458770 JEX458770 IVB458770 ILF458770 IBJ458770 HRN458770 HHR458770 GXV458770 GNZ458770 GED458770 FUH458770 FKL458770 FAP458770 EQT458770 EGX458770 DXB458770 DNF458770 DDJ458770 CTN458770 CJR458770 BZV458770 BPZ458770 BGD458770 AWH458770 AML458770 ACP458770 ST458770 IX458770 B458770 WVJ393234 WLN393234 WBR393234 VRV393234 VHZ393234 UYD393234 UOH393234 UEL393234 TUP393234 TKT393234 TAX393234 SRB393234 SHF393234 RXJ393234 RNN393234 RDR393234 QTV393234 QJZ393234 QAD393234 PQH393234 PGL393234 OWP393234 OMT393234 OCX393234 NTB393234 NJF393234 MZJ393234 MPN393234 MFR393234 LVV393234 LLZ393234 LCD393234 KSH393234 KIL393234 JYP393234 JOT393234 JEX393234 IVB393234 ILF393234 IBJ393234 HRN393234 HHR393234 GXV393234 GNZ393234 GED393234 FUH393234 FKL393234 FAP393234 EQT393234 EGX393234 DXB393234 DNF393234 DDJ393234 CTN393234 CJR393234 BZV393234 BPZ393234 BGD393234 AWH393234 AML393234 ACP393234 ST393234 IX393234 B393234 WVJ327698 WLN327698 WBR327698 VRV327698 VHZ327698 UYD327698 UOH327698 UEL327698 TUP327698 TKT327698 TAX327698 SRB327698 SHF327698 RXJ327698 RNN327698 RDR327698 QTV327698 QJZ327698 QAD327698 PQH327698 PGL327698 OWP327698 OMT327698 OCX327698 NTB327698 NJF327698 MZJ327698 MPN327698 MFR327698 LVV327698 LLZ327698 LCD327698 KSH327698 KIL327698 JYP327698 JOT327698 JEX327698 IVB327698 ILF327698 IBJ327698 HRN327698 HHR327698 GXV327698 GNZ327698 GED327698 FUH327698 FKL327698 FAP327698 EQT327698 EGX327698 DXB327698 DNF327698 DDJ327698 CTN327698 CJR327698 BZV327698 BPZ327698 BGD327698 AWH327698 AML327698 ACP327698 ST327698 IX327698 B327698 WVJ262162 WLN262162 WBR262162 VRV262162 VHZ262162 UYD262162 UOH262162 UEL262162 TUP262162 TKT262162 TAX262162 SRB262162 SHF262162 RXJ262162 RNN262162 RDR262162 QTV262162 QJZ262162 QAD262162 PQH262162 PGL262162 OWP262162 OMT262162 OCX262162 NTB262162 NJF262162 MZJ262162 MPN262162 MFR262162 LVV262162 LLZ262162 LCD262162 KSH262162 KIL262162 JYP262162 JOT262162 JEX262162 IVB262162 ILF262162 IBJ262162 HRN262162 HHR262162 GXV262162 GNZ262162 GED262162 FUH262162 FKL262162 FAP262162 EQT262162 EGX262162 DXB262162 DNF262162 DDJ262162 CTN262162 CJR262162 BZV262162 BPZ262162 BGD262162 AWH262162 AML262162 ACP262162 ST262162 IX262162 B262162 WVJ196626 WLN196626 WBR196626 VRV196626 VHZ196626 UYD196626 UOH196626 UEL196626 TUP196626 TKT196626 TAX196626 SRB196626 SHF196626 RXJ196626 RNN196626 RDR196626 QTV196626 QJZ196626 QAD196626 PQH196626 PGL196626 OWP196626 OMT196626 OCX196626 NTB196626 NJF196626 MZJ196626 MPN196626 MFR196626 LVV196626 LLZ196626 LCD196626 KSH196626 KIL196626 JYP196626 JOT196626 JEX196626 IVB196626 ILF196626 IBJ196626 HRN196626 HHR196626 GXV196626 GNZ196626 GED196626 FUH196626 FKL196626 FAP196626 EQT196626 EGX196626 DXB196626 DNF196626 DDJ196626 CTN196626 CJR196626 BZV196626 BPZ196626 BGD196626 AWH196626 AML196626 ACP196626 ST196626 IX196626 B196626 WVJ131090 WLN131090 WBR131090 VRV131090 VHZ131090 UYD131090 UOH131090 UEL131090 TUP131090 TKT131090 TAX131090 SRB131090 SHF131090 RXJ131090 RNN131090 RDR131090 QTV131090 QJZ131090 QAD131090 PQH131090 PGL131090 OWP131090 OMT131090 OCX131090 NTB131090 NJF131090 MZJ131090 MPN131090 MFR131090 LVV131090 LLZ131090 LCD131090 KSH131090 KIL131090 JYP131090 JOT131090 JEX131090 IVB131090 ILF131090 IBJ131090 HRN131090 HHR131090 GXV131090 GNZ131090 GED131090 FUH131090 FKL131090 FAP131090 EQT131090 EGX131090 DXB131090 DNF131090 DDJ131090 CTN131090 CJR131090 BZV131090 BPZ131090 BGD131090 AWH131090 AML131090 ACP131090 ST131090 IX131090 B131090 WVJ65554 WLN65554 WBR65554 VRV65554 VHZ65554 UYD65554 UOH65554 UEL65554 TUP65554 TKT65554 TAX65554 SRB65554 SHF65554 RXJ65554 RNN65554 RDR65554 QTV65554 QJZ65554 QAD65554 PQH65554 PGL65554 OWP65554 OMT65554 OCX65554 NTB65554 NJF65554 MZJ65554 MPN65554 MFR65554 LVV65554 LLZ65554 LCD65554 KSH65554 KIL65554 JYP65554 JOT65554 JEX65554 IVB65554 ILF65554 IBJ65554 HRN65554 HHR65554 GXV65554 GNZ65554 GED65554 FUH65554 FKL65554 FAP65554 EQT65554 EGX65554 DXB65554 DNF65554 DDJ65554 CTN65554 CJR65554 BZV65554 BPZ65554 BGD65554 AWH65554 AML65554 ACP65554 ST65554 IX65554 B65554 WVJ19 WLN19 WBR19 VRV19 VHZ19 UYD19 UOH19 UEL19 TUP19 TKT19 TAX19 SRB19 SHF19 RXJ19 RNN19 RDR19 QTV19 QJZ19 QAD19 PQH19 PGL19 OWP19 OMT19 OCX19 NTB19 NJF19 MZJ19 MPN19 MFR19 LVV19 LLZ19 LCD19 KSH19 KIL19 JYP19 JOT19 JEX19 IVB19 ILF19 IBJ19 HRN19 HHR19 GXV19 GNZ19 GED19 FUH19 FKL19 FAP19 EQT19 EGX19 DXB19 DNF19 DDJ19 CTN19 CJR19 BZV19 BPZ19 BGD19 AWH19 AML19 ACP19 ST19 IX19" xr:uid="{00000000-0002-0000-0000-000001000000}">
      <formula1>$C$64:$C$65</formula1>
    </dataValidation>
    <dataValidation type="list" showInputMessage="1" showErrorMessage="1" errorTitle="Wrong Input" error="Please select NEW or USED aircraft" promptTitle="Utilize 100% Bonus Depreciation" prompt="Select YES or NO" sqref="B20" xr:uid="{00000000-0002-0000-0000-000003000000}">
      <formula1>$B$64:$B$65</formula1>
    </dataValidation>
  </dataValidations>
  <hyperlinks>
    <hyperlink ref="B3" r:id="rId1" xr:uid="{00000000-0004-0000-0000-000001000000}"/>
  </hyperlinks>
  <pageMargins left="0.5" right="0.5" top="1" bottom="1" header="0.5" footer="0.5"/>
  <pageSetup scale="49" orientation="landscape" r:id="rId2"/>
  <headerFooter alignWithMargins="0">
    <oddFooter>&amp;L&amp;14&amp;D &amp;T</oddFooter>
  </headerFooter>
  <colBreaks count="1" manualBreakCount="1">
    <brk id="8" max="1048575" man="1"/>
  </colBreaks>
  <ignoredErrors>
    <ignoredError sqref="B27:G27 D49:I49 D45:I45 B48 B53 C20 H34"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ATC Depreciation Calculator</vt:lpstr>
      <vt:lpstr>Acquisition</vt:lpstr>
      <vt:lpstr>'ATC Depreciation Calculator'!Fourth_Quarter</vt:lpstr>
      <vt:lpstr>'ATC Depreciation Calculator'!New_Used_List</vt:lpstr>
      <vt:lpstr>'ATC Depreciation Calculator'!Section179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dc:creator>
  <cp:lastModifiedBy>Kyle Kamman</cp:lastModifiedBy>
  <cp:lastPrinted>2018-05-22T10:32:40Z</cp:lastPrinted>
  <dcterms:created xsi:type="dcterms:W3CDTF">2017-11-14T19:33:55Z</dcterms:created>
  <dcterms:modified xsi:type="dcterms:W3CDTF">2023-03-13T15:06:09Z</dcterms:modified>
</cp:coreProperties>
</file>